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C:\Users\StevenMartin\Downloads\"/>
    </mc:Choice>
  </mc:AlternateContent>
  <xr:revisionPtr revIDLastSave="0" documentId="13_ncr:1_{8B4DE799-BFDE-44EC-AE0B-9090E8300DD9}" xr6:coauthVersionLast="47" xr6:coauthVersionMax="47" xr10:uidLastSave="{00000000-0000-0000-0000-000000000000}"/>
  <workbookProtection workbookAlgorithmName="SHA-512" workbookHashValue="AWUT3W2oCBa8z+SWO8UXOHByJMbSGayCd/xp4Ghb7b7SrM1pV0YTSdCucwVHseQTHTwKp0O4IeGqHoUgXURb+A==" workbookSaltValue="VG1Ric5ySZ/tBDL8Chs2yw==" workbookSpinCount="100000" lockStructure="1"/>
  <bookViews>
    <workbookView xWindow="-120" yWindow="-120" windowWidth="29040" windowHeight="15720" tabRatio="410" activeTab="2" xr2:uid="{9A62C4B7-75DC-442D-8DFD-05A7997409F0}"/>
  </bookViews>
  <sheets>
    <sheet name="Notice" sheetId="16" r:id="rId1"/>
    <sheet name="Taxes Véhicules" sheetId="8" r:id="rId2"/>
    <sheet name="Vehicule" sheetId="9" r:id="rId3"/>
    <sheet name="Table NEDC " sheetId="17" r:id="rId4"/>
    <sheet name="Table WLTP" sheetId="7" r:id="rId5"/>
    <sheet name="Feuil2" sheetId="6" state="hidden" r:id="rId6"/>
    <sheet name="Ecriture" sheetId="15" state="hidden" r:id="rId7"/>
    <sheet name="Revue" sheetId="14" state="hidden" r:id="rId8"/>
  </sheets>
  <definedNames>
    <definedName name="_xlnm._FilterDatabase" localSheetId="7" hidden="1">Revue!#REF!</definedName>
    <definedName name="DefMYU" localSheetId="6">#REF!</definedName>
    <definedName name="DefMYU" localSheetId="7">#REF!</definedName>
    <definedName name="DefMYU">#REF!</definedName>
    <definedName name="MYU" localSheetId="6">#REF!</definedName>
    <definedName name="MYU" localSheetId="7">#REF!</definedName>
    <definedName name="MYU">#REF!</definedName>
    <definedName name="_xlnm.Print_Area" localSheetId="1">'Taxes Véhicules'!$A$1:$AO$34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1" i="8" l="1"/>
  <c r="B31" i="8"/>
  <c r="C110" i="17"/>
  <c r="C109" i="17"/>
  <c r="C95" i="17"/>
  <c r="C96" i="17"/>
  <c r="C97" i="17"/>
  <c r="C98" i="17"/>
  <c r="C99" i="17"/>
  <c r="C100" i="17"/>
  <c r="C101" i="17"/>
  <c r="C102" i="17"/>
  <c r="C103" i="17"/>
  <c r="C104" i="17"/>
  <c r="C105" i="17"/>
  <c r="C106" i="17"/>
  <c r="C107" i="17"/>
  <c r="C108" i="17"/>
  <c r="C94" i="17"/>
  <c r="C93" i="17"/>
  <c r="C50" i="17"/>
  <c r="C44" i="17"/>
  <c r="C43" i="17"/>
  <c r="C13" i="17"/>
  <c r="C14" i="17"/>
  <c r="C15" i="17"/>
  <c r="C16" i="17"/>
  <c r="C17" i="17"/>
  <c r="C18" i="17"/>
  <c r="C19" i="17"/>
  <c r="C20" i="17"/>
  <c r="C21" i="17"/>
  <c r="C22" i="17"/>
  <c r="C23" i="17"/>
  <c r="C24" i="17"/>
  <c r="C25" i="17"/>
  <c r="C26" i="17"/>
  <c r="C27" i="17"/>
  <c r="C28" i="17"/>
  <c r="C29" i="17"/>
  <c r="C30" i="17"/>
  <c r="C31" i="17"/>
  <c r="C32" i="17"/>
  <c r="C33" i="17"/>
  <c r="C34" i="17"/>
  <c r="C35" i="17"/>
  <c r="C36" i="17"/>
  <c r="C37" i="17"/>
  <c r="C38" i="17"/>
  <c r="C39" i="17"/>
  <c r="C40" i="17"/>
  <c r="C41" i="17"/>
  <c r="C42" i="17"/>
  <c r="C49" i="17" s="1"/>
  <c r="C10" i="17"/>
  <c r="C11" i="17"/>
  <c r="C12" i="17"/>
  <c r="C9" i="17"/>
  <c r="C166" i="7"/>
  <c r="C174" i="7"/>
  <c r="C173" i="7"/>
  <c r="C172" i="7"/>
  <c r="C52" i="7"/>
  <c r="C10" i="7"/>
  <c r="C6" i="7"/>
  <c r="C7" i="7"/>
  <c r="C8" i="7"/>
  <c r="C9"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AI32" i="8"/>
  <c r="C48" i="7"/>
  <c r="C49" i="7"/>
  <c r="C50" i="7"/>
  <c r="C51" i="7"/>
  <c r="C3" i="7"/>
  <c r="C4" i="7"/>
  <c r="C5" i="7"/>
  <c r="C2" i="7"/>
  <c r="C46" i="17"/>
  <c r="C47" i="17"/>
  <c r="C8" i="17"/>
  <c r="C7" i="17"/>
  <c r="C6" i="17"/>
  <c r="C5" i="17"/>
  <c r="C4" i="17"/>
  <c r="C3" i="17"/>
  <c r="C2" i="17"/>
  <c r="AH36" i="8"/>
  <c r="AH37" i="8"/>
  <c r="AH38" i="8"/>
  <c r="AH39" i="8"/>
  <c r="AH40" i="8"/>
  <c r="AH41" i="8"/>
  <c r="AH42" i="8"/>
  <c r="AH43" i="8"/>
  <c r="AH44" i="8"/>
  <c r="AH45" i="8"/>
  <c r="AH46" i="8"/>
  <c r="AH47" i="8"/>
  <c r="AH48" i="8"/>
  <c r="AH49" i="8"/>
  <c r="AH50" i="8"/>
  <c r="AH51" i="8"/>
  <c r="AH52" i="8"/>
  <c r="AH53" i="8"/>
  <c r="AH54" i="8"/>
  <c r="AH55" i="8"/>
  <c r="AH56" i="8"/>
  <c r="AH57" i="8"/>
  <c r="AH58" i="8"/>
  <c r="AH59" i="8"/>
  <c r="AH60" i="8"/>
  <c r="AH61" i="8"/>
  <c r="AH62" i="8"/>
  <c r="AH63" i="8"/>
  <c r="AH64" i="8"/>
  <c r="AH65" i="8"/>
  <c r="AH66" i="8"/>
  <c r="AH67" i="8"/>
  <c r="AH68" i="8"/>
  <c r="AH69" i="8"/>
  <c r="AH70" i="8"/>
  <c r="AH71" i="8"/>
  <c r="AH72" i="8"/>
  <c r="G152" i="8"/>
  <c r="G151" i="8"/>
  <c r="G150" i="8"/>
  <c r="G149" i="8"/>
  <c r="G148" i="8"/>
  <c r="C48" i="17" l="1"/>
  <c r="C45" i="17"/>
  <c r="C55" i="7"/>
  <c r="C54" i="7"/>
  <c r="C53" i="7"/>
  <c r="C57" i="7"/>
  <c r="C56" i="7"/>
  <c r="C59" i="7"/>
  <c r="C58" i="7"/>
  <c r="C87" i="7" l="1"/>
  <c r="C79" i="7"/>
  <c r="C71" i="7"/>
  <c r="C63" i="7"/>
  <c r="C86" i="7"/>
  <c r="C78" i="7"/>
  <c r="C70" i="7"/>
  <c r="C62" i="7"/>
  <c r="C85" i="7"/>
  <c r="C77" i="7"/>
  <c r="C69" i="7"/>
  <c r="C61" i="7"/>
  <c r="C89" i="7"/>
  <c r="C81" i="7"/>
  <c r="C73" i="7"/>
  <c r="C65" i="7"/>
  <c r="C88" i="7"/>
  <c r="C80" i="7"/>
  <c r="C72" i="7"/>
  <c r="C64" i="7"/>
  <c r="C90" i="7"/>
  <c r="C67" i="7"/>
  <c r="C60" i="7"/>
  <c r="C82" i="7"/>
  <c r="C84" i="7"/>
  <c r="C66" i="7"/>
  <c r="C68" i="7"/>
  <c r="C83" i="7"/>
  <c r="C76" i="7"/>
  <c r="C75" i="7"/>
  <c r="C74" i="7"/>
  <c r="C91" i="7"/>
  <c r="C111" i="7" l="1"/>
  <c r="C103" i="7"/>
  <c r="C95" i="7"/>
  <c r="C110" i="7"/>
  <c r="C102" i="7"/>
  <c r="C94" i="7"/>
  <c r="C109" i="7"/>
  <c r="C101" i="7"/>
  <c r="C93" i="7"/>
  <c r="C105" i="7"/>
  <c r="C97" i="7"/>
  <c r="C96" i="7"/>
  <c r="C104" i="7"/>
  <c r="C108" i="7"/>
  <c r="C99" i="7"/>
  <c r="C98" i="7"/>
  <c r="C107" i="7"/>
  <c r="C106" i="7"/>
  <c r="C100" i="7"/>
  <c r="C92" i="7"/>
  <c r="C127" i="7" l="1"/>
  <c r="C119" i="7"/>
  <c r="C126" i="7"/>
  <c r="C118" i="7"/>
  <c r="C125" i="7"/>
  <c r="C117" i="7"/>
  <c r="C129" i="7"/>
  <c r="C121" i="7"/>
  <c r="C113" i="7"/>
  <c r="C128" i="7"/>
  <c r="C120" i="7"/>
  <c r="C112" i="7"/>
  <c r="C131" i="7"/>
  <c r="C123" i="7"/>
  <c r="C130" i="7"/>
  <c r="C124" i="7"/>
  <c r="C122" i="7"/>
  <c r="C116" i="7"/>
  <c r="C115" i="7"/>
  <c r="C114" i="7"/>
  <c r="C151" i="7" l="1"/>
  <c r="C143" i="7"/>
  <c r="C135" i="7"/>
  <c r="C150" i="7"/>
  <c r="C142" i="7"/>
  <c r="C134" i="7"/>
  <c r="C149" i="7"/>
  <c r="C141" i="7"/>
  <c r="C133" i="7"/>
  <c r="C145" i="7"/>
  <c r="C137" i="7"/>
  <c r="C144" i="7"/>
  <c r="C136" i="7"/>
  <c r="C140" i="7"/>
  <c r="C139" i="7"/>
  <c r="C148" i="7"/>
  <c r="C132" i="7"/>
  <c r="C147" i="7"/>
  <c r="C146" i="7"/>
  <c r="C138" i="7"/>
  <c r="C167" i="7" l="1"/>
  <c r="C159" i="7"/>
  <c r="C158" i="7"/>
  <c r="C165" i="7"/>
  <c r="C157" i="7"/>
  <c r="C169" i="7"/>
  <c r="C161" i="7"/>
  <c r="C153" i="7"/>
  <c r="C160" i="7"/>
  <c r="C168" i="7"/>
  <c r="C152" i="7"/>
  <c r="C154" i="7"/>
  <c r="C170" i="7"/>
  <c r="C164" i="7"/>
  <c r="C171" i="7"/>
  <c r="C163" i="7"/>
  <c r="C162" i="7"/>
  <c r="C156" i="7"/>
  <c r="C155" i="7"/>
  <c r="C599" i="7" l="1"/>
  <c r="C591" i="7"/>
  <c r="C583" i="7"/>
  <c r="C575" i="7"/>
  <c r="C567" i="7"/>
  <c r="C559" i="7"/>
  <c r="C551" i="7"/>
  <c r="C543" i="7"/>
  <c r="C535" i="7"/>
  <c r="C527" i="7"/>
  <c r="C519" i="7"/>
  <c r="C511" i="7"/>
  <c r="C503" i="7"/>
  <c r="C495" i="7"/>
  <c r="C487" i="7"/>
  <c r="C479" i="7"/>
  <c r="C471" i="7"/>
  <c r="C463" i="7"/>
  <c r="C455" i="7"/>
  <c r="C447" i="7"/>
  <c r="C439" i="7"/>
  <c r="C431" i="7"/>
  <c r="C423" i="7"/>
  <c r="C415" i="7"/>
  <c r="C407" i="7"/>
  <c r="C399" i="7"/>
  <c r="C391" i="7"/>
  <c r="C383" i="7"/>
  <c r="C375" i="7"/>
  <c r="C367" i="7"/>
  <c r="C359" i="7"/>
  <c r="C351" i="7"/>
  <c r="C343" i="7"/>
  <c r="C335" i="7"/>
  <c r="C327" i="7"/>
  <c r="C319" i="7"/>
  <c r="C311" i="7"/>
  <c r="C303" i="7"/>
  <c r="C295" i="7"/>
  <c r="C287" i="7"/>
  <c r="C279" i="7"/>
  <c r="C271" i="7"/>
  <c r="C263" i="7"/>
  <c r="C255" i="7"/>
  <c r="C247" i="7"/>
  <c r="C239" i="7"/>
  <c r="C231" i="7"/>
  <c r="C223" i="7"/>
  <c r="C215" i="7"/>
  <c r="C207" i="7"/>
  <c r="C199" i="7"/>
  <c r="C191" i="7"/>
  <c r="C183" i="7"/>
  <c r="C175" i="7"/>
  <c r="C598" i="7"/>
  <c r="C590" i="7"/>
  <c r="C582" i="7"/>
  <c r="C574" i="7"/>
  <c r="C566" i="7"/>
  <c r="C558" i="7"/>
  <c r="C550" i="7"/>
  <c r="C542" i="7"/>
  <c r="C534" i="7"/>
  <c r="C526" i="7"/>
  <c r="C518" i="7"/>
  <c r="C510" i="7"/>
  <c r="C502" i="7"/>
  <c r="C494" i="7"/>
  <c r="C486" i="7"/>
  <c r="C478" i="7"/>
  <c r="C470" i="7"/>
  <c r="C462" i="7"/>
  <c r="C454" i="7"/>
  <c r="C446" i="7"/>
  <c r="C438" i="7"/>
  <c r="C430" i="7"/>
  <c r="C422" i="7"/>
  <c r="C414" i="7"/>
  <c r="C406" i="7"/>
  <c r="C398" i="7"/>
  <c r="C390" i="7"/>
  <c r="C382" i="7"/>
  <c r="C374" i="7"/>
  <c r="C366" i="7"/>
  <c r="C358" i="7"/>
  <c r="C350" i="7"/>
  <c r="C342" i="7"/>
  <c r="C334" i="7"/>
  <c r="C326" i="7"/>
  <c r="C318" i="7"/>
  <c r="C310" i="7"/>
  <c r="C302" i="7"/>
  <c r="C294" i="7"/>
  <c r="C286" i="7"/>
  <c r="C278" i="7"/>
  <c r="C270" i="7"/>
  <c r="C262" i="7"/>
  <c r="C254" i="7"/>
  <c r="C246" i="7"/>
  <c r="C238" i="7"/>
  <c r="C230" i="7"/>
  <c r="C222" i="7"/>
  <c r="C214" i="7"/>
  <c r="C206" i="7"/>
  <c r="C198" i="7"/>
  <c r="C190" i="7"/>
  <c r="C182" i="7"/>
  <c r="C597" i="7"/>
  <c r="C589" i="7"/>
  <c r="C581" i="7"/>
  <c r="C573" i="7"/>
  <c r="C565" i="7"/>
  <c r="C557" i="7"/>
  <c r="C549" i="7"/>
  <c r="C541" i="7"/>
  <c r="C533" i="7"/>
  <c r="C525" i="7"/>
  <c r="C517" i="7"/>
  <c r="C509" i="7"/>
  <c r="C501" i="7"/>
  <c r="C493" i="7"/>
  <c r="C485" i="7"/>
  <c r="C477" i="7"/>
  <c r="C469" i="7"/>
  <c r="C461" i="7"/>
  <c r="C453" i="7"/>
  <c r="C445" i="7"/>
  <c r="C437" i="7"/>
  <c r="C429" i="7"/>
  <c r="C421" i="7"/>
  <c r="C413" i="7"/>
  <c r="C405" i="7"/>
  <c r="C397" i="7"/>
  <c r="C389" i="7"/>
  <c r="C381" i="7"/>
  <c r="C373" i="7"/>
  <c r="C365" i="7"/>
  <c r="C357" i="7"/>
  <c r="C349" i="7"/>
  <c r="C341" i="7"/>
  <c r="C333" i="7"/>
  <c r="C325" i="7"/>
  <c r="C317" i="7"/>
  <c r="C309" i="7"/>
  <c r="C301" i="7"/>
  <c r="C293" i="7"/>
  <c r="C285" i="7"/>
  <c r="C277" i="7"/>
  <c r="C269" i="7"/>
  <c r="C261" i="7"/>
  <c r="C253" i="7"/>
  <c r="C245" i="7"/>
  <c r="C237" i="7"/>
  <c r="C229" i="7"/>
  <c r="C221" i="7"/>
  <c r="C213" i="7"/>
  <c r="C205" i="7"/>
  <c r="C197" i="7"/>
  <c r="C189" i="7"/>
  <c r="C181" i="7"/>
  <c r="C596" i="7"/>
  <c r="C588" i="7"/>
  <c r="C580" i="7"/>
  <c r="C572" i="7"/>
  <c r="C564" i="7"/>
  <c r="C556" i="7"/>
  <c r="C548" i="7"/>
  <c r="C540" i="7"/>
  <c r="C532" i="7"/>
  <c r="C524" i="7"/>
  <c r="C516" i="7"/>
  <c r="C508" i="7"/>
  <c r="C500" i="7"/>
  <c r="C492" i="7"/>
  <c r="C484" i="7"/>
  <c r="C593" i="7"/>
  <c r="C585" i="7"/>
  <c r="C577" i="7"/>
  <c r="C569" i="7"/>
  <c r="C561" i="7"/>
  <c r="C553" i="7"/>
  <c r="C545" i="7"/>
  <c r="C537" i="7"/>
  <c r="C529" i="7"/>
  <c r="C521" i="7"/>
  <c r="C513" i="7"/>
  <c r="C505" i="7"/>
  <c r="C497" i="7"/>
  <c r="C489" i="7"/>
  <c r="C481" i="7"/>
  <c r="C473" i="7"/>
  <c r="C465" i="7"/>
  <c r="C457" i="7"/>
  <c r="C449" i="7"/>
  <c r="C441" i="7"/>
  <c r="C433" i="7"/>
  <c r="C425" i="7"/>
  <c r="C417" i="7"/>
  <c r="C409" i="7"/>
  <c r="C401" i="7"/>
  <c r="C393" i="7"/>
  <c r="C385" i="7"/>
  <c r="C377" i="7"/>
  <c r="C369" i="7"/>
  <c r="C361" i="7"/>
  <c r="C353" i="7"/>
  <c r="C345" i="7"/>
  <c r="C337" i="7"/>
  <c r="C329" i="7"/>
  <c r="C321" i="7"/>
  <c r="C313" i="7"/>
  <c r="C305" i="7"/>
  <c r="C297" i="7"/>
  <c r="C289" i="7"/>
  <c r="C281" i="7"/>
  <c r="C273" i="7"/>
  <c r="C265" i="7"/>
  <c r="C257" i="7"/>
  <c r="C249" i="7"/>
  <c r="C241" i="7"/>
  <c r="C233" i="7"/>
  <c r="C225" i="7"/>
  <c r="C217" i="7"/>
  <c r="C209" i="7"/>
  <c r="C201" i="7"/>
  <c r="C193" i="7"/>
  <c r="C185" i="7"/>
  <c r="C177" i="7"/>
  <c r="C312" i="7"/>
  <c r="C592" i="7"/>
  <c r="C584" i="7"/>
  <c r="C576" i="7"/>
  <c r="C568" i="7"/>
  <c r="C560" i="7"/>
  <c r="C552" i="7"/>
  <c r="C544" i="7"/>
  <c r="C536" i="7"/>
  <c r="C528" i="7"/>
  <c r="C520" i="7"/>
  <c r="C512" i="7"/>
  <c r="C504" i="7"/>
  <c r="C496" i="7"/>
  <c r="C488" i="7"/>
  <c r="C480" i="7"/>
  <c r="C472" i="7"/>
  <c r="C464" i="7"/>
  <c r="C456" i="7"/>
  <c r="C448" i="7"/>
  <c r="C440" i="7"/>
  <c r="C432" i="7"/>
  <c r="C424" i="7"/>
  <c r="C416" i="7"/>
  <c r="C408" i="7"/>
  <c r="C400" i="7"/>
  <c r="C392" i="7"/>
  <c r="C384" i="7"/>
  <c r="C376" i="7"/>
  <c r="C368" i="7"/>
  <c r="C360" i="7"/>
  <c r="C352" i="7"/>
  <c r="C344" i="7"/>
  <c r="C336" i="7"/>
  <c r="C328" i="7"/>
  <c r="C320" i="7"/>
  <c r="C304" i="7"/>
  <c r="C296" i="7"/>
  <c r="C288" i="7"/>
  <c r="C280" i="7"/>
  <c r="C272" i="7"/>
  <c r="C264" i="7"/>
  <c r="C256" i="7"/>
  <c r="C248" i="7"/>
  <c r="C240" i="7"/>
  <c r="C232" i="7"/>
  <c r="C224" i="7"/>
  <c r="C216" i="7"/>
  <c r="C208" i="7"/>
  <c r="C200" i="7"/>
  <c r="C192" i="7"/>
  <c r="C184" i="7"/>
  <c r="C176" i="7"/>
  <c r="C595" i="7"/>
  <c r="C563" i="7"/>
  <c r="C531" i="7"/>
  <c r="C499" i="7"/>
  <c r="C474" i="7"/>
  <c r="C451" i="7"/>
  <c r="C428" i="7"/>
  <c r="C410" i="7"/>
  <c r="C387" i="7"/>
  <c r="C364" i="7"/>
  <c r="C346" i="7"/>
  <c r="C323" i="7"/>
  <c r="C300" i="7"/>
  <c r="C282" i="7"/>
  <c r="C259" i="7"/>
  <c r="C236" i="7"/>
  <c r="C218" i="7"/>
  <c r="C195" i="7"/>
  <c r="C554" i="7"/>
  <c r="C420" i="7"/>
  <c r="C356" i="7"/>
  <c r="C315" i="7"/>
  <c r="C274" i="7"/>
  <c r="C228" i="7"/>
  <c r="C547" i="7"/>
  <c r="C314" i="7"/>
  <c r="C227" i="7"/>
  <c r="C186" i="7"/>
  <c r="C546" i="7"/>
  <c r="C482" i="7"/>
  <c r="C436" i="7"/>
  <c r="C395" i="7"/>
  <c r="C354" i="7"/>
  <c r="C290" i="7"/>
  <c r="C267" i="7"/>
  <c r="C226" i="7"/>
  <c r="C180" i="7"/>
  <c r="C452" i="7"/>
  <c r="C594" i="7"/>
  <c r="C562" i="7"/>
  <c r="C530" i="7"/>
  <c r="C498" i="7"/>
  <c r="C468" i="7"/>
  <c r="C450" i="7"/>
  <c r="C427" i="7"/>
  <c r="C404" i="7"/>
  <c r="C386" i="7"/>
  <c r="C363" i="7"/>
  <c r="C340" i="7"/>
  <c r="C322" i="7"/>
  <c r="C299" i="7"/>
  <c r="C276" i="7"/>
  <c r="C258" i="7"/>
  <c r="C235" i="7"/>
  <c r="C212" i="7"/>
  <c r="C194" i="7"/>
  <c r="C187" i="7"/>
  <c r="C331" i="7"/>
  <c r="C538" i="7"/>
  <c r="C242" i="7"/>
  <c r="C587" i="7"/>
  <c r="C555" i="7"/>
  <c r="C523" i="7"/>
  <c r="C491" i="7"/>
  <c r="C467" i="7"/>
  <c r="C444" i="7"/>
  <c r="C426" i="7"/>
  <c r="C403" i="7"/>
  <c r="C380" i="7"/>
  <c r="C362" i="7"/>
  <c r="C339" i="7"/>
  <c r="C316" i="7"/>
  <c r="C298" i="7"/>
  <c r="C275" i="7"/>
  <c r="C252" i="7"/>
  <c r="C234" i="7"/>
  <c r="C211" i="7"/>
  <c r="C188" i="7"/>
  <c r="C586" i="7"/>
  <c r="C522" i="7"/>
  <c r="C490" i="7"/>
  <c r="C466" i="7"/>
  <c r="C443" i="7"/>
  <c r="C402" i="7"/>
  <c r="C379" i="7"/>
  <c r="C338" i="7"/>
  <c r="C292" i="7"/>
  <c r="C251" i="7"/>
  <c r="C210" i="7"/>
  <c r="C579" i="7"/>
  <c r="C515" i="7"/>
  <c r="C483" i="7"/>
  <c r="C460" i="7"/>
  <c r="C442" i="7"/>
  <c r="C419" i="7"/>
  <c r="C396" i="7"/>
  <c r="C378" i="7"/>
  <c r="C355" i="7"/>
  <c r="C332" i="7"/>
  <c r="C291" i="7"/>
  <c r="C268" i="7"/>
  <c r="C250" i="7"/>
  <c r="C204" i="7"/>
  <c r="C578" i="7"/>
  <c r="C514" i="7"/>
  <c r="C459" i="7"/>
  <c r="C418" i="7"/>
  <c r="C372" i="7"/>
  <c r="C308" i="7"/>
  <c r="C244" i="7"/>
  <c r="C203" i="7"/>
  <c r="C475" i="7"/>
  <c r="C571" i="7"/>
  <c r="C539" i="7"/>
  <c r="C507" i="7"/>
  <c r="C476" i="7"/>
  <c r="C458" i="7"/>
  <c r="C435" i="7"/>
  <c r="C412" i="7"/>
  <c r="C394" i="7"/>
  <c r="C371" i="7"/>
  <c r="C348" i="7"/>
  <c r="C330" i="7"/>
  <c r="C307" i="7"/>
  <c r="C284" i="7"/>
  <c r="C266" i="7"/>
  <c r="C243" i="7"/>
  <c r="C220" i="7"/>
  <c r="C202" i="7"/>
  <c r="C179" i="7"/>
  <c r="C570" i="7"/>
  <c r="C506" i="7"/>
  <c r="C434" i="7"/>
  <c r="C411" i="7"/>
  <c r="C388" i="7"/>
  <c r="C370" i="7"/>
  <c r="C347" i="7"/>
  <c r="C324" i="7"/>
  <c r="C306" i="7"/>
  <c r="C283" i="7"/>
  <c r="C260" i="7"/>
  <c r="C219" i="7"/>
  <c r="C196" i="7"/>
  <c r="C178" i="7"/>
  <c r="AL72" i="8"/>
  <c r="AG72" i="8"/>
  <c r="AF72" i="8"/>
  <c r="AI72" i="8" s="1"/>
  <c r="AG71" i="8"/>
  <c r="AF71" i="8"/>
  <c r="AG70" i="8"/>
  <c r="AF70" i="8"/>
  <c r="AI69" i="8"/>
  <c r="AG69" i="8"/>
  <c r="AF69" i="8"/>
  <c r="AL69" i="8" s="1"/>
  <c r="AG68" i="8"/>
  <c r="AF68" i="8"/>
  <c r="AG67" i="8"/>
  <c r="AF67" i="8"/>
  <c r="AI66" i="8"/>
  <c r="AG66" i="8"/>
  <c r="AF66" i="8"/>
  <c r="AL66" i="8" s="1"/>
  <c r="AG65" i="8"/>
  <c r="AF65" i="8"/>
  <c r="AI65" i="8" s="1"/>
  <c r="AG64" i="8"/>
  <c r="AF64" i="8"/>
  <c r="AI63" i="8"/>
  <c r="AG63" i="8"/>
  <c r="AF63" i="8"/>
  <c r="AL63" i="8" s="1"/>
  <c r="AL62" i="8"/>
  <c r="AG62" i="8"/>
  <c r="AF62" i="8"/>
  <c r="AI62" i="8" s="1"/>
  <c r="AG61" i="8"/>
  <c r="AF61" i="8"/>
  <c r="AI60" i="8"/>
  <c r="AG60" i="8"/>
  <c r="AF60" i="8"/>
  <c r="AL60" i="8" s="1"/>
  <c r="AG59" i="8"/>
  <c r="AF59" i="8"/>
  <c r="AG58" i="8"/>
  <c r="AF58" i="8"/>
  <c r="AG57" i="8"/>
  <c r="AF57" i="8"/>
  <c r="AL57" i="8" s="1"/>
  <c r="AG56" i="8"/>
  <c r="AF56" i="8"/>
  <c r="AG55" i="8"/>
  <c r="AF55" i="8"/>
  <c r="AG54" i="8"/>
  <c r="AF54" i="8"/>
  <c r="AL53" i="8"/>
  <c r="AG53" i="8"/>
  <c r="AF53" i="8"/>
  <c r="AI53" i="8" s="1"/>
  <c r="AG52" i="8"/>
  <c r="AF52" i="8"/>
  <c r="AI51" i="8"/>
  <c r="AG51" i="8"/>
  <c r="AF51" i="8"/>
  <c r="AL51" i="8" s="1"/>
  <c r="AG50" i="8"/>
  <c r="AF50" i="8"/>
  <c r="AI50" i="8" s="1"/>
  <c r="AG49" i="8"/>
  <c r="AF49" i="8"/>
  <c r="AI48" i="8"/>
  <c r="AG48" i="8"/>
  <c r="AF48" i="8"/>
  <c r="AL48" i="8" s="1"/>
  <c r="AL47" i="8"/>
  <c r="AG47" i="8"/>
  <c r="AF47" i="8"/>
  <c r="AI47" i="8" s="1"/>
  <c r="AG46" i="8"/>
  <c r="AF46" i="8"/>
  <c r="AI45" i="8"/>
  <c r="AG45" i="8"/>
  <c r="AF45" i="8"/>
  <c r="AL45" i="8" s="1"/>
  <c r="AL44" i="8"/>
  <c r="AG44" i="8"/>
  <c r="AF44" i="8"/>
  <c r="AI44" i="8" s="1"/>
  <c r="AG43" i="8"/>
  <c r="AF43" i="8"/>
  <c r="AG42" i="8"/>
  <c r="AF42" i="8"/>
  <c r="AL42" i="8" s="1"/>
  <c r="AG41" i="8"/>
  <c r="AF41" i="8"/>
  <c r="AG40" i="8"/>
  <c r="AF40" i="8"/>
  <c r="AG39" i="8"/>
  <c r="AF39" i="8"/>
  <c r="AL38" i="8"/>
  <c r="AG38" i="8"/>
  <c r="AF38" i="8"/>
  <c r="AI38" i="8" s="1"/>
  <c r="AG37" i="8"/>
  <c r="AF37" i="8"/>
  <c r="AI36" i="8"/>
  <c r="AG36" i="8"/>
  <c r="AF36" i="8"/>
  <c r="AL36" i="8" s="1"/>
  <c r="AL35" i="8"/>
  <c r="AG35" i="8"/>
  <c r="AF35" i="8"/>
  <c r="AI35" i="8" s="1"/>
  <c r="AG34" i="8"/>
  <c r="AF34" i="8"/>
  <c r="AG33" i="8"/>
  <c r="AF33" i="8"/>
  <c r="AG32" i="8"/>
  <c r="AF32" i="8"/>
  <c r="AG31" i="8"/>
  <c r="AF31" i="8"/>
  <c r="AI31" i="8" s="1"/>
  <c r="AD72" i="8"/>
  <c r="AB72" i="8"/>
  <c r="AA72" i="8"/>
  <c r="Z72" i="8"/>
  <c r="Y72" i="8"/>
  <c r="X72" i="8"/>
  <c r="W72" i="8"/>
  <c r="AD71" i="8"/>
  <c r="AC71" i="8"/>
  <c r="AB71" i="8"/>
  <c r="AA71" i="8"/>
  <c r="Z71" i="8"/>
  <c r="Y71" i="8"/>
  <c r="X71" i="8"/>
  <c r="W71" i="8"/>
  <c r="AD70" i="8"/>
  <c r="AB70" i="8"/>
  <c r="AA70" i="8"/>
  <c r="Z70" i="8"/>
  <c r="Y70" i="8"/>
  <c r="X70" i="8"/>
  <c r="W70" i="8"/>
  <c r="AD69" i="8"/>
  <c r="AB69" i="8"/>
  <c r="AA69" i="8"/>
  <c r="Z69" i="8"/>
  <c r="AC69" i="8" s="1"/>
  <c r="Y69" i="8"/>
  <c r="X69" i="8"/>
  <c r="W69" i="8"/>
  <c r="AD68" i="8"/>
  <c r="AB68" i="8"/>
  <c r="AA68" i="8"/>
  <c r="AC68" i="8" s="1"/>
  <c r="Z68" i="8"/>
  <c r="Y68" i="8"/>
  <c r="X68" i="8"/>
  <c r="W68" i="8"/>
  <c r="AD67" i="8"/>
  <c r="AB67" i="8"/>
  <c r="AA67" i="8"/>
  <c r="Z67" i="8"/>
  <c r="Y67" i="8"/>
  <c r="X67" i="8"/>
  <c r="W67" i="8"/>
  <c r="AD66" i="8"/>
  <c r="AB66" i="8"/>
  <c r="AA66" i="8"/>
  <c r="Z66" i="8"/>
  <c r="Y66" i="8"/>
  <c r="X66" i="8"/>
  <c r="W66" i="8"/>
  <c r="AD65" i="8"/>
  <c r="AC65" i="8"/>
  <c r="AB65" i="8"/>
  <c r="AA65" i="8"/>
  <c r="Z65" i="8"/>
  <c r="Y65" i="8"/>
  <c r="X65" i="8"/>
  <c r="W65" i="8"/>
  <c r="AD64" i="8"/>
  <c r="AB64" i="8"/>
  <c r="AA64" i="8"/>
  <c r="Z64" i="8"/>
  <c r="Y64" i="8"/>
  <c r="X64" i="8"/>
  <c r="W64" i="8"/>
  <c r="AD63" i="8"/>
  <c r="AB63" i="8"/>
  <c r="AA63" i="8"/>
  <c r="Z63" i="8"/>
  <c r="Y63" i="8"/>
  <c r="X63" i="8"/>
  <c r="W63" i="8"/>
  <c r="AD62" i="8"/>
  <c r="AC62" i="8"/>
  <c r="AB62" i="8"/>
  <c r="AA62" i="8"/>
  <c r="Z62" i="8"/>
  <c r="Y62" i="8"/>
  <c r="X62" i="8"/>
  <c r="W62" i="8"/>
  <c r="AD61" i="8"/>
  <c r="AB61" i="8"/>
  <c r="AA61" i="8"/>
  <c r="Z61" i="8"/>
  <c r="AC61" i="8" s="1"/>
  <c r="Y61" i="8"/>
  <c r="X61" i="8"/>
  <c r="W61" i="8"/>
  <c r="AD60" i="8"/>
  <c r="AB60" i="8"/>
  <c r="AA60" i="8"/>
  <c r="Z60" i="8"/>
  <c r="Y60" i="8"/>
  <c r="X60" i="8"/>
  <c r="W60" i="8"/>
  <c r="AD59" i="8"/>
  <c r="AC59" i="8"/>
  <c r="AB59" i="8"/>
  <c r="AA59" i="8"/>
  <c r="Z59" i="8"/>
  <c r="Y59" i="8"/>
  <c r="X59" i="8"/>
  <c r="W59" i="8"/>
  <c r="AD58" i="8"/>
  <c r="AB58" i="8"/>
  <c r="AA58" i="8"/>
  <c r="Z58" i="8"/>
  <c r="Y58" i="8"/>
  <c r="X58" i="8"/>
  <c r="W58" i="8"/>
  <c r="AD57" i="8"/>
  <c r="AB57" i="8"/>
  <c r="AA57" i="8"/>
  <c r="Z57" i="8"/>
  <c r="AC57" i="8" s="1"/>
  <c r="Y57" i="8"/>
  <c r="X57" i="8"/>
  <c r="W57" i="8"/>
  <c r="AD56" i="8"/>
  <c r="AB56" i="8"/>
  <c r="AA56" i="8"/>
  <c r="AC56" i="8" s="1"/>
  <c r="Z56" i="8"/>
  <c r="Y56" i="8"/>
  <c r="X56" i="8"/>
  <c r="W56" i="8"/>
  <c r="AD55" i="8"/>
  <c r="AB55" i="8"/>
  <c r="AA55" i="8"/>
  <c r="Z55" i="8"/>
  <c r="AC55" i="8" s="1"/>
  <c r="Y55" i="8"/>
  <c r="X55" i="8"/>
  <c r="W55" i="8"/>
  <c r="AD54" i="8"/>
  <c r="AB54" i="8"/>
  <c r="AA54" i="8"/>
  <c r="Z54" i="8"/>
  <c r="Y54" i="8"/>
  <c r="X54" i="8"/>
  <c r="W54" i="8"/>
  <c r="AD53" i="8"/>
  <c r="AC53" i="8"/>
  <c r="AB53" i="8"/>
  <c r="AA53" i="8"/>
  <c r="Z53" i="8"/>
  <c r="Y53" i="8"/>
  <c r="X53" i="8"/>
  <c r="W53" i="8"/>
  <c r="AD52" i="8"/>
  <c r="AB52" i="8"/>
  <c r="AA52" i="8"/>
  <c r="Z52" i="8"/>
  <c r="Y52" i="8"/>
  <c r="X52" i="8"/>
  <c r="W52" i="8"/>
  <c r="AD51" i="8"/>
  <c r="AB51" i="8"/>
  <c r="AA51" i="8"/>
  <c r="Z51" i="8"/>
  <c r="AC51" i="8" s="1"/>
  <c r="Y51" i="8"/>
  <c r="X51" i="8"/>
  <c r="W51" i="8"/>
  <c r="AD50" i="8"/>
  <c r="AB50" i="8"/>
  <c r="AA50" i="8"/>
  <c r="AC50" i="8" s="1"/>
  <c r="Z50" i="8"/>
  <c r="Y50" i="8"/>
  <c r="X50" i="8"/>
  <c r="W50" i="8"/>
  <c r="AD49" i="8"/>
  <c r="AB49" i="8"/>
  <c r="AA49" i="8"/>
  <c r="Z49" i="8"/>
  <c r="Y49" i="8"/>
  <c r="X49" i="8"/>
  <c r="W49" i="8"/>
  <c r="AD48" i="8"/>
  <c r="AB48" i="8"/>
  <c r="AA48" i="8"/>
  <c r="Z48" i="8"/>
  <c r="Y48" i="8"/>
  <c r="X48" i="8"/>
  <c r="W48" i="8"/>
  <c r="AD47" i="8"/>
  <c r="AC47" i="8"/>
  <c r="AB47" i="8"/>
  <c r="AA47" i="8"/>
  <c r="Z47" i="8"/>
  <c r="Y47" i="8"/>
  <c r="X47" i="8"/>
  <c r="W47" i="8"/>
  <c r="AD46" i="8"/>
  <c r="AB46" i="8"/>
  <c r="AA46" i="8"/>
  <c r="Z46" i="8"/>
  <c r="AC46" i="8" s="1"/>
  <c r="Y46" i="8"/>
  <c r="X46" i="8"/>
  <c r="W46" i="8"/>
  <c r="AD45" i="8"/>
  <c r="AB45" i="8"/>
  <c r="AA45" i="8"/>
  <c r="Z45" i="8"/>
  <c r="Y45" i="8"/>
  <c r="X45" i="8"/>
  <c r="W45" i="8"/>
  <c r="AD44" i="8"/>
  <c r="AC44" i="8"/>
  <c r="AB44" i="8"/>
  <c r="AA44" i="8"/>
  <c r="Z44" i="8"/>
  <c r="Y44" i="8"/>
  <c r="X44" i="8"/>
  <c r="W44" i="8"/>
  <c r="AD43" i="8"/>
  <c r="AB43" i="8"/>
  <c r="AA43" i="8"/>
  <c r="Z43" i="8"/>
  <c r="AC43" i="8" s="1"/>
  <c r="Y43" i="8"/>
  <c r="X43" i="8"/>
  <c r="W43" i="8"/>
  <c r="AD42" i="8"/>
  <c r="AB42" i="8"/>
  <c r="AA42" i="8"/>
  <c r="Z42" i="8"/>
  <c r="Y42" i="8"/>
  <c r="X42" i="8"/>
  <c r="W42" i="8"/>
  <c r="AD41" i="8"/>
  <c r="AB41" i="8"/>
  <c r="AA41" i="8"/>
  <c r="AC41" i="8" s="1"/>
  <c r="Z41" i="8"/>
  <c r="Y41" i="8"/>
  <c r="X41" i="8"/>
  <c r="W41" i="8"/>
  <c r="AD40" i="8"/>
  <c r="AB40" i="8"/>
  <c r="AA40" i="8"/>
  <c r="Z40" i="8"/>
  <c r="Y40" i="8"/>
  <c r="X40" i="8"/>
  <c r="W40" i="8"/>
  <c r="AD39" i="8"/>
  <c r="AB39" i="8"/>
  <c r="AA39" i="8"/>
  <c r="Z39" i="8"/>
  <c r="AC39" i="8" s="1"/>
  <c r="Y39" i="8"/>
  <c r="X39" i="8"/>
  <c r="W39" i="8"/>
  <c r="AD38" i="8"/>
  <c r="AB38" i="8"/>
  <c r="AA38" i="8"/>
  <c r="AC38" i="8" s="1"/>
  <c r="Z38" i="8"/>
  <c r="Y38" i="8"/>
  <c r="X38" i="8"/>
  <c r="W38" i="8"/>
  <c r="AD37" i="8"/>
  <c r="AB37" i="8"/>
  <c r="AA37" i="8"/>
  <c r="Z37" i="8"/>
  <c r="AC37" i="8" s="1"/>
  <c r="Y37" i="8"/>
  <c r="X37" i="8"/>
  <c r="W37" i="8"/>
  <c r="AD36" i="8"/>
  <c r="AB36" i="8"/>
  <c r="AA36" i="8"/>
  <c r="Z36" i="8"/>
  <c r="Y36" i="8"/>
  <c r="X36" i="8"/>
  <c r="W36" i="8"/>
  <c r="AD35" i="8"/>
  <c r="AC35" i="8"/>
  <c r="AB35" i="8"/>
  <c r="AA35" i="8"/>
  <c r="Z35" i="8"/>
  <c r="Y35" i="8"/>
  <c r="X35" i="8"/>
  <c r="W35" i="8"/>
  <c r="AD34" i="8"/>
  <c r="AB34" i="8"/>
  <c r="AA34" i="8"/>
  <c r="Z34" i="8"/>
  <c r="Y34" i="8"/>
  <c r="X34" i="8"/>
  <c r="W34" i="8"/>
  <c r="AD33" i="8"/>
  <c r="AB33" i="8"/>
  <c r="AA33" i="8"/>
  <c r="Z33" i="8"/>
  <c r="Y33" i="8"/>
  <c r="X33" i="8"/>
  <c r="W33" i="8"/>
  <c r="AD32" i="8"/>
  <c r="AB32" i="8"/>
  <c r="AA32" i="8"/>
  <c r="Z32" i="8"/>
  <c r="Y32" i="8"/>
  <c r="X32" i="8"/>
  <c r="W32" i="8"/>
  <c r="AD31" i="8"/>
  <c r="AB31" i="8"/>
  <c r="AA31" i="8"/>
  <c r="Z31" i="8"/>
  <c r="Y31" i="8"/>
  <c r="X31" i="8"/>
  <c r="W31" i="8"/>
  <c r="R72" i="8"/>
  <c r="S72" i="8" s="1"/>
  <c r="O72" i="8"/>
  <c r="P72" i="8" s="1"/>
  <c r="R71" i="8"/>
  <c r="N71" i="8" s="1"/>
  <c r="O71" i="8"/>
  <c r="P71" i="8" s="1"/>
  <c r="R70" i="8"/>
  <c r="S70" i="8" s="1"/>
  <c r="O70" i="8"/>
  <c r="P70" i="8" s="1"/>
  <c r="R69" i="8"/>
  <c r="S69" i="8" s="1"/>
  <c r="O69" i="8"/>
  <c r="P69" i="8" s="1"/>
  <c r="R68" i="8"/>
  <c r="N68" i="8" s="1"/>
  <c r="O68" i="8"/>
  <c r="P68" i="8" s="1"/>
  <c r="R67" i="8"/>
  <c r="S67" i="8" s="1"/>
  <c r="O67" i="8"/>
  <c r="P67" i="8" s="1"/>
  <c r="R66" i="8"/>
  <c r="N66" i="8" s="1"/>
  <c r="O66" i="8"/>
  <c r="P66" i="8" s="1"/>
  <c r="R65" i="8"/>
  <c r="S65" i="8" s="1"/>
  <c r="O65" i="8"/>
  <c r="P65" i="8" s="1"/>
  <c r="R64" i="8"/>
  <c r="N64" i="8" s="1"/>
  <c r="O64" i="8"/>
  <c r="P64" i="8" s="1"/>
  <c r="R63" i="8"/>
  <c r="S63" i="8" s="1"/>
  <c r="O63" i="8"/>
  <c r="P63" i="8" s="1"/>
  <c r="R62" i="8"/>
  <c r="S62" i="8" s="1"/>
  <c r="O62" i="8"/>
  <c r="P62" i="8" s="1"/>
  <c r="R61" i="8"/>
  <c r="S61" i="8" s="1"/>
  <c r="O61" i="8"/>
  <c r="P61" i="8" s="1"/>
  <c r="R60" i="8"/>
  <c r="N60" i="8" s="1"/>
  <c r="O60" i="8"/>
  <c r="P60" i="8" s="1"/>
  <c r="R59" i="8"/>
  <c r="S59" i="8" s="1"/>
  <c r="O59" i="8"/>
  <c r="P59" i="8" s="1"/>
  <c r="R58" i="8"/>
  <c r="N58" i="8" s="1"/>
  <c r="O58" i="8"/>
  <c r="P58" i="8" s="1"/>
  <c r="R57" i="8"/>
  <c r="S57" i="8" s="1"/>
  <c r="O57" i="8"/>
  <c r="P57" i="8" s="1"/>
  <c r="R56" i="8"/>
  <c r="N56" i="8" s="1"/>
  <c r="O56" i="8"/>
  <c r="P56" i="8" s="1"/>
  <c r="R55" i="8"/>
  <c r="S55" i="8" s="1"/>
  <c r="O55" i="8"/>
  <c r="P55" i="8" s="1"/>
  <c r="R54" i="8"/>
  <c r="N54" i="8" s="1"/>
  <c r="O54" i="8"/>
  <c r="P54" i="8" s="1"/>
  <c r="R53" i="8"/>
  <c r="S53" i="8" s="1"/>
  <c r="O53" i="8"/>
  <c r="P53" i="8" s="1"/>
  <c r="R52" i="8"/>
  <c r="N52" i="8" s="1"/>
  <c r="O52" i="8"/>
  <c r="P52" i="8" s="1"/>
  <c r="R51" i="8"/>
  <c r="S51" i="8" s="1"/>
  <c r="O51" i="8"/>
  <c r="P51" i="8" s="1"/>
  <c r="R50" i="8"/>
  <c r="N50" i="8" s="1"/>
  <c r="O50" i="8"/>
  <c r="P50" i="8" s="1"/>
  <c r="R49" i="8"/>
  <c r="S49" i="8" s="1"/>
  <c r="O49" i="8"/>
  <c r="P49" i="8" s="1"/>
  <c r="R48" i="8"/>
  <c r="N48" i="8" s="1"/>
  <c r="O48" i="8"/>
  <c r="P48" i="8" s="1"/>
  <c r="R47" i="8"/>
  <c r="S47" i="8" s="1"/>
  <c r="O47" i="8"/>
  <c r="P47" i="8" s="1"/>
  <c r="R46" i="8"/>
  <c r="N46" i="8" s="1"/>
  <c r="O46" i="8"/>
  <c r="P46" i="8" s="1"/>
  <c r="R45" i="8"/>
  <c r="S45" i="8" s="1"/>
  <c r="O45" i="8"/>
  <c r="P45" i="8" s="1"/>
  <c r="R44" i="8"/>
  <c r="S44" i="8" s="1"/>
  <c r="O44" i="8"/>
  <c r="P44" i="8" s="1"/>
  <c r="R43" i="8"/>
  <c r="S43" i="8" s="1"/>
  <c r="O43" i="8"/>
  <c r="P43" i="8" s="1"/>
  <c r="R42" i="8"/>
  <c r="N42" i="8" s="1"/>
  <c r="O42" i="8"/>
  <c r="P42" i="8" s="1"/>
  <c r="R41" i="8"/>
  <c r="S41" i="8" s="1"/>
  <c r="O41" i="8"/>
  <c r="P41" i="8" s="1"/>
  <c r="R40" i="8"/>
  <c r="S40" i="8" s="1"/>
  <c r="O40" i="8"/>
  <c r="P40" i="8" s="1"/>
  <c r="R39" i="8"/>
  <c r="S39" i="8" s="1"/>
  <c r="O39" i="8"/>
  <c r="P39" i="8" s="1"/>
  <c r="R38" i="8"/>
  <c r="S38" i="8" s="1"/>
  <c r="O38" i="8"/>
  <c r="P38" i="8" s="1"/>
  <c r="R37" i="8"/>
  <c r="S37" i="8" s="1"/>
  <c r="O37" i="8"/>
  <c r="P37" i="8" s="1"/>
  <c r="R36" i="8"/>
  <c r="N36" i="8" s="1"/>
  <c r="O36" i="8"/>
  <c r="P36" i="8" s="1"/>
  <c r="R35" i="8"/>
  <c r="S35" i="8" s="1"/>
  <c r="O35" i="8"/>
  <c r="P35" i="8" s="1"/>
  <c r="R34" i="8"/>
  <c r="S34" i="8" s="1"/>
  <c r="O34" i="8"/>
  <c r="P34" i="8" s="1"/>
  <c r="R33" i="8"/>
  <c r="S33" i="8" s="1"/>
  <c r="O33" i="8"/>
  <c r="P33" i="8" s="1"/>
  <c r="R32" i="8"/>
  <c r="N32" i="8" s="1"/>
  <c r="O32" i="8"/>
  <c r="P32" i="8" s="1"/>
  <c r="R31" i="8"/>
  <c r="O31" i="8"/>
  <c r="P31" i="8" s="1"/>
  <c r="J72" i="8"/>
  <c r="I72" i="8"/>
  <c r="J71" i="8"/>
  <c r="I71" i="8"/>
  <c r="J70" i="8"/>
  <c r="I70" i="8"/>
  <c r="J69" i="8"/>
  <c r="I69" i="8"/>
  <c r="J68" i="8"/>
  <c r="I68" i="8"/>
  <c r="J67" i="8"/>
  <c r="I67" i="8"/>
  <c r="J66" i="8"/>
  <c r="I66" i="8"/>
  <c r="J65" i="8"/>
  <c r="I65" i="8"/>
  <c r="J64" i="8"/>
  <c r="I64" i="8"/>
  <c r="J63" i="8"/>
  <c r="I63" i="8"/>
  <c r="J62" i="8"/>
  <c r="I62" i="8"/>
  <c r="J61" i="8"/>
  <c r="I61" i="8"/>
  <c r="J60" i="8"/>
  <c r="I60" i="8"/>
  <c r="J59" i="8"/>
  <c r="I59" i="8"/>
  <c r="J58" i="8"/>
  <c r="I58" i="8"/>
  <c r="J57" i="8"/>
  <c r="I57" i="8"/>
  <c r="J56" i="8"/>
  <c r="I56" i="8"/>
  <c r="J55" i="8"/>
  <c r="I55" i="8"/>
  <c r="J54" i="8"/>
  <c r="I54" i="8"/>
  <c r="J53" i="8"/>
  <c r="I53" i="8"/>
  <c r="J52" i="8"/>
  <c r="I52" i="8"/>
  <c r="J51" i="8"/>
  <c r="I51" i="8"/>
  <c r="J50" i="8"/>
  <c r="I50" i="8"/>
  <c r="J49" i="8"/>
  <c r="I49" i="8"/>
  <c r="J48" i="8"/>
  <c r="I48" i="8"/>
  <c r="J47" i="8"/>
  <c r="I47" i="8"/>
  <c r="J46" i="8"/>
  <c r="I46" i="8"/>
  <c r="J45" i="8"/>
  <c r="I45" i="8"/>
  <c r="J44" i="8"/>
  <c r="I44" i="8"/>
  <c r="J43" i="8"/>
  <c r="I43" i="8"/>
  <c r="J42" i="8"/>
  <c r="I42" i="8"/>
  <c r="J41" i="8"/>
  <c r="I41" i="8"/>
  <c r="J40" i="8"/>
  <c r="I40" i="8"/>
  <c r="J39" i="8"/>
  <c r="I39" i="8"/>
  <c r="J38" i="8"/>
  <c r="I38" i="8"/>
  <c r="J37" i="8"/>
  <c r="I37" i="8"/>
  <c r="J36" i="8"/>
  <c r="I36" i="8"/>
  <c r="J35" i="8"/>
  <c r="I35" i="8"/>
  <c r="J34" i="8"/>
  <c r="I34" i="8"/>
  <c r="J33" i="8"/>
  <c r="I33" i="8"/>
  <c r="J32" i="8"/>
  <c r="I32" i="8"/>
  <c r="J31" i="8"/>
  <c r="I31" i="8"/>
  <c r="G72" i="8"/>
  <c r="M72" i="8" s="1"/>
  <c r="F72" i="8"/>
  <c r="G71" i="8"/>
  <c r="M71" i="8" s="1"/>
  <c r="F71" i="8"/>
  <c r="G70" i="8"/>
  <c r="M70" i="8" s="1"/>
  <c r="F70" i="8"/>
  <c r="G69" i="8"/>
  <c r="F69" i="8"/>
  <c r="G68" i="8"/>
  <c r="M68" i="8" s="1"/>
  <c r="F68" i="8"/>
  <c r="G67" i="8"/>
  <c r="M67" i="8" s="1"/>
  <c r="F67" i="8"/>
  <c r="G66" i="8"/>
  <c r="M66" i="8" s="1"/>
  <c r="F66" i="8"/>
  <c r="G65" i="8"/>
  <c r="M65" i="8" s="1"/>
  <c r="F65" i="8"/>
  <c r="G64" i="8"/>
  <c r="M64" i="8" s="1"/>
  <c r="F64" i="8"/>
  <c r="G63" i="8"/>
  <c r="F63" i="8"/>
  <c r="G62" i="8"/>
  <c r="M62" i="8" s="1"/>
  <c r="F62" i="8"/>
  <c r="G61" i="8"/>
  <c r="M61" i="8" s="1"/>
  <c r="F61" i="8"/>
  <c r="G60" i="8"/>
  <c r="M60" i="8" s="1"/>
  <c r="F60" i="8"/>
  <c r="G59" i="8"/>
  <c r="M59" i="8" s="1"/>
  <c r="F59" i="8"/>
  <c r="G58" i="8"/>
  <c r="M58" i="8" s="1"/>
  <c r="F58" i="8"/>
  <c r="G57" i="8"/>
  <c r="F57" i="8"/>
  <c r="G56" i="8"/>
  <c r="M56" i="8" s="1"/>
  <c r="F56" i="8"/>
  <c r="G55" i="8"/>
  <c r="M55" i="8" s="1"/>
  <c r="F55" i="8"/>
  <c r="G54" i="8"/>
  <c r="M54" i="8" s="1"/>
  <c r="F54" i="8"/>
  <c r="G53" i="8"/>
  <c r="M53" i="8" s="1"/>
  <c r="F53" i="8"/>
  <c r="G52" i="8"/>
  <c r="M52" i="8" s="1"/>
  <c r="F52" i="8"/>
  <c r="G51" i="8"/>
  <c r="F51" i="8"/>
  <c r="G50" i="8"/>
  <c r="M50" i="8" s="1"/>
  <c r="F50" i="8"/>
  <c r="G49" i="8"/>
  <c r="M49" i="8" s="1"/>
  <c r="F49" i="8"/>
  <c r="G48" i="8"/>
  <c r="M48" i="8" s="1"/>
  <c r="F48" i="8"/>
  <c r="G47" i="8"/>
  <c r="M47" i="8" s="1"/>
  <c r="F47" i="8"/>
  <c r="G46" i="8"/>
  <c r="M46" i="8" s="1"/>
  <c r="F46" i="8"/>
  <c r="G45" i="8"/>
  <c r="M45" i="8" s="1"/>
  <c r="F45" i="8"/>
  <c r="G44" i="8"/>
  <c r="M44" i="8" s="1"/>
  <c r="F44" i="8"/>
  <c r="G43" i="8"/>
  <c r="M43" i="8" s="1"/>
  <c r="F43" i="8"/>
  <c r="G42" i="8"/>
  <c r="M42" i="8" s="1"/>
  <c r="F42" i="8"/>
  <c r="G41" i="8"/>
  <c r="M41" i="8" s="1"/>
  <c r="F41" i="8"/>
  <c r="G40" i="8"/>
  <c r="M40" i="8" s="1"/>
  <c r="F40" i="8"/>
  <c r="G39" i="8"/>
  <c r="M39" i="8" s="1"/>
  <c r="F39" i="8"/>
  <c r="G38" i="8"/>
  <c r="M38" i="8" s="1"/>
  <c r="F38" i="8"/>
  <c r="G37" i="8"/>
  <c r="M37" i="8" s="1"/>
  <c r="F37" i="8"/>
  <c r="G36" i="8"/>
  <c r="M36" i="8" s="1"/>
  <c r="F36" i="8"/>
  <c r="G35" i="8"/>
  <c r="M35" i="8" s="1"/>
  <c r="F35" i="8"/>
  <c r="G34" i="8"/>
  <c r="M34" i="8" s="1"/>
  <c r="F34" i="8"/>
  <c r="G33" i="8"/>
  <c r="M33" i="8" s="1"/>
  <c r="F33" i="8"/>
  <c r="G32" i="8"/>
  <c r="M32" i="8" s="1"/>
  <c r="F32" i="8"/>
  <c r="G31" i="8"/>
  <c r="M31" i="8" s="1"/>
  <c r="F31" i="8"/>
  <c r="C72" i="8"/>
  <c r="B72" i="8"/>
  <c r="C71" i="8"/>
  <c r="AK71" i="8" s="1"/>
  <c r="B71" i="8"/>
  <c r="C70" i="8"/>
  <c r="B70" i="8"/>
  <c r="C69" i="8"/>
  <c r="B69" i="8"/>
  <c r="C68" i="8"/>
  <c r="B68" i="8"/>
  <c r="C67" i="8"/>
  <c r="B67" i="8"/>
  <c r="C66" i="8"/>
  <c r="B66" i="8"/>
  <c r="C65" i="8"/>
  <c r="AK65" i="8" s="1"/>
  <c r="B65" i="8"/>
  <c r="C64" i="8"/>
  <c r="B64" i="8"/>
  <c r="C63" i="8"/>
  <c r="B63" i="8"/>
  <c r="C62" i="8"/>
  <c r="B62" i="8"/>
  <c r="C61" i="8"/>
  <c r="B61" i="8"/>
  <c r="C60" i="8"/>
  <c r="B60" i="8"/>
  <c r="C59" i="8"/>
  <c r="B59" i="8"/>
  <c r="C58" i="8"/>
  <c r="B58" i="8"/>
  <c r="C57" i="8"/>
  <c r="AK57" i="8" s="1"/>
  <c r="B57" i="8"/>
  <c r="C56" i="8"/>
  <c r="B56" i="8"/>
  <c r="C55" i="8"/>
  <c r="AK55" i="8" s="1"/>
  <c r="B55" i="8"/>
  <c r="C54" i="8"/>
  <c r="B54" i="8"/>
  <c r="C53" i="8"/>
  <c r="AK53" i="8" s="1"/>
  <c r="B53" i="8"/>
  <c r="C52" i="8"/>
  <c r="B52" i="8"/>
  <c r="C51" i="8"/>
  <c r="AK51" i="8" s="1"/>
  <c r="B51" i="8"/>
  <c r="C50" i="8"/>
  <c r="B50" i="8"/>
  <c r="C49" i="8"/>
  <c r="B49" i="8"/>
  <c r="C48" i="8"/>
  <c r="B48" i="8"/>
  <c r="C47" i="8"/>
  <c r="B47" i="8"/>
  <c r="C46" i="8"/>
  <c r="AK46" i="8" s="1"/>
  <c r="B46" i="8"/>
  <c r="C45" i="8"/>
  <c r="B45" i="8"/>
  <c r="C44" i="8"/>
  <c r="B44" i="8"/>
  <c r="C43" i="8"/>
  <c r="AK43" i="8" s="1"/>
  <c r="B43" i="8"/>
  <c r="C42" i="8"/>
  <c r="B42" i="8"/>
  <c r="C41" i="8"/>
  <c r="B41" i="8"/>
  <c r="C40" i="8"/>
  <c r="B40" i="8"/>
  <c r="C39" i="8"/>
  <c r="B39" i="8"/>
  <c r="C38" i="8"/>
  <c r="B38" i="8"/>
  <c r="C37" i="8"/>
  <c r="B37" i="8"/>
  <c r="C36" i="8"/>
  <c r="B36" i="8"/>
  <c r="C35" i="8"/>
  <c r="B35" i="8"/>
  <c r="C34" i="8"/>
  <c r="B34" i="8"/>
  <c r="C33" i="8"/>
  <c r="B33" i="8"/>
  <c r="C32" i="8"/>
  <c r="B32" i="8"/>
  <c r="AD30" i="8"/>
  <c r="F21" i="8"/>
  <c r="AD8" i="8"/>
  <c r="C6" i="8"/>
  <c r="C4" i="8"/>
  <c r="C8" i="8"/>
  <c r="C2" i="8"/>
  <c r="AK35" i="8" l="1"/>
  <c r="AM35" i="8" s="1"/>
  <c r="AC31" i="8"/>
  <c r="AK31" i="8" s="1"/>
  <c r="AC32" i="8"/>
  <c r="AK32" i="8" s="1"/>
  <c r="L31" i="8"/>
  <c r="S48" i="8"/>
  <c r="L34" i="8"/>
  <c r="Q34" i="8" s="1"/>
  <c r="L46" i="8"/>
  <c r="Q46" i="8" s="1"/>
  <c r="L58" i="8"/>
  <c r="Q58" i="8" s="1"/>
  <c r="L70" i="8"/>
  <c r="U70" i="8" s="1"/>
  <c r="N34" i="8"/>
  <c r="S36" i="8"/>
  <c r="L40" i="8"/>
  <c r="Q40" i="8" s="1"/>
  <c r="L52" i="8"/>
  <c r="U52" i="8" s="1"/>
  <c r="L64" i="8"/>
  <c r="Q64" i="8" s="1"/>
  <c r="AJ48" i="8"/>
  <c r="AJ66" i="8"/>
  <c r="AJ38" i="8"/>
  <c r="S68" i="8"/>
  <c r="AJ45" i="8"/>
  <c r="N44" i="8"/>
  <c r="N49" i="8"/>
  <c r="AJ47" i="8"/>
  <c r="AJ72" i="8"/>
  <c r="L32" i="8"/>
  <c r="L44" i="8"/>
  <c r="T44" i="8" s="1"/>
  <c r="L62" i="8"/>
  <c r="T62" i="8" s="1"/>
  <c r="L68" i="8"/>
  <c r="T68" i="8" s="1"/>
  <c r="S56" i="8"/>
  <c r="AJ51" i="8"/>
  <c r="S60" i="8"/>
  <c r="AJ53" i="8"/>
  <c r="AJ63" i="8"/>
  <c r="N40" i="8"/>
  <c r="N61" i="8"/>
  <c r="AJ50" i="8"/>
  <c r="AJ60" i="8"/>
  <c r="N62" i="8"/>
  <c r="S71" i="8"/>
  <c r="L37" i="8"/>
  <c r="U37" i="8" s="1"/>
  <c r="L43" i="8"/>
  <c r="T43" i="8" s="1"/>
  <c r="L49" i="8"/>
  <c r="U49" i="8" s="1"/>
  <c r="L55" i="8"/>
  <c r="U55" i="8" s="1"/>
  <c r="L61" i="8"/>
  <c r="U61" i="8" s="1"/>
  <c r="L67" i="8"/>
  <c r="T67" i="8" s="1"/>
  <c r="N38" i="8"/>
  <c r="AJ62" i="8"/>
  <c r="S46" i="8"/>
  <c r="AJ69" i="8"/>
  <c r="N35" i="8"/>
  <c r="L39" i="8"/>
  <c r="U39" i="8" s="1"/>
  <c r="N39" i="8"/>
  <c r="S50" i="8"/>
  <c r="L45" i="8"/>
  <c r="U45" i="8" s="1"/>
  <c r="L51" i="8"/>
  <c r="T51" i="8" s="1"/>
  <c r="L57" i="8"/>
  <c r="Q57" i="8" s="1"/>
  <c r="L63" i="8"/>
  <c r="Q63" i="8" s="1"/>
  <c r="N69" i="8"/>
  <c r="N72" i="8"/>
  <c r="AJ36" i="8"/>
  <c r="AJ44" i="8"/>
  <c r="N33" i="8"/>
  <c r="S52" i="8"/>
  <c r="S66" i="8"/>
  <c r="S54" i="8"/>
  <c r="L35" i="8"/>
  <c r="Q35" i="8" s="1"/>
  <c r="L41" i="8"/>
  <c r="T41" i="8" s="1"/>
  <c r="L47" i="8"/>
  <c r="U47" i="8" s="1"/>
  <c r="L53" i="8"/>
  <c r="Q53" i="8" s="1"/>
  <c r="L59" i="8"/>
  <c r="U59" i="8" s="1"/>
  <c r="L65" i="8"/>
  <c r="T65" i="8" s="1"/>
  <c r="L71" i="8"/>
  <c r="Q71" i="8" s="1"/>
  <c r="N47" i="8"/>
  <c r="N53" i="8"/>
  <c r="N67" i="8"/>
  <c r="N70" i="8"/>
  <c r="L36" i="8"/>
  <c r="Q36" i="8" s="1"/>
  <c r="L42" i="8"/>
  <c r="U42" i="8" s="1"/>
  <c r="L48" i="8"/>
  <c r="U48" i="8" s="1"/>
  <c r="L54" i="8"/>
  <c r="U54" i="8" s="1"/>
  <c r="L60" i="8"/>
  <c r="T60" i="8" s="1"/>
  <c r="L66" i="8"/>
  <c r="Q66" i="8" s="1"/>
  <c r="L72" i="8"/>
  <c r="T72" i="8" s="1"/>
  <c r="AJ65" i="8"/>
  <c r="N45" i="8"/>
  <c r="N37" i="8"/>
  <c r="S42" i="8"/>
  <c r="N51" i="8"/>
  <c r="L38" i="8"/>
  <c r="U38" i="8" s="1"/>
  <c r="L50" i="8"/>
  <c r="U50" i="8" s="1"/>
  <c r="L56" i="8"/>
  <c r="U56" i="8" s="1"/>
  <c r="N43" i="8"/>
  <c r="AK52" i="8"/>
  <c r="M51" i="8"/>
  <c r="AI56" i="8"/>
  <c r="AJ56" i="8" s="1"/>
  <c r="AL56" i="8"/>
  <c r="AC33" i="8"/>
  <c r="AK33" i="8" s="1"/>
  <c r="AL37" i="8"/>
  <c r="AI37" i="8"/>
  <c r="AJ37" i="8" s="1"/>
  <c r="AL40" i="8"/>
  <c r="AI40" i="8"/>
  <c r="AJ40" i="8" s="1"/>
  <c r="AI68" i="8"/>
  <c r="AJ68" i="8" s="1"/>
  <c r="AL68" i="8"/>
  <c r="AL49" i="8"/>
  <c r="AI49" i="8"/>
  <c r="AJ49" i="8" s="1"/>
  <c r="S58" i="8"/>
  <c r="AL54" i="8"/>
  <c r="AI54" i="8"/>
  <c r="AJ54" i="8" s="1"/>
  <c r="AK37" i="8"/>
  <c r="AM57" i="8"/>
  <c r="L33" i="8"/>
  <c r="N41" i="8"/>
  <c r="S64" i="8"/>
  <c r="AK61" i="8"/>
  <c r="AM53" i="8"/>
  <c r="AL65" i="8"/>
  <c r="AM65" i="8" s="1"/>
  <c r="N55" i="8"/>
  <c r="M57" i="8"/>
  <c r="N59" i="8"/>
  <c r="AI41" i="8"/>
  <c r="AJ41" i="8" s="1"/>
  <c r="AL41" i="8"/>
  <c r="AI57" i="8"/>
  <c r="AJ57" i="8" s="1"/>
  <c r="AK70" i="8"/>
  <c r="AK39" i="8"/>
  <c r="AK45" i="8"/>
  <c r="AM45" i="8" s="1"/>
  <c r="AK63" i="8"/>
  <c r="AM63" i="8" s="1"/>
  <c r="AK69" i="8"/>
  <c r="AM69" i="8" s="1"/>
  <c r="M69" i="8"/>
  <c r="L69" i="8"/>
  <c r="N57" i="8"/>
  <c r="M63" i="8"/>
  <c r="N65" i="8"/>
  <c r="AL32" i="8"/>
  <c r="AL52" i="8"/>
  <c r="AI52" i="8"/>
  <c r="AJ52" i="8" s="1"/>
  <c r="AL58" i="8"/>
  <c r="AI58" i="8"/>
  <c r="AJ58" i="8" s="1"/>
  <c r="AL64" i="8"/>
  <c r="AI64" i="8"/>
  <c r="AJ64" i="8" s="1"/>
  <c r="N63" i="8"/>
  <c r="AL33" i="8"/>
  <c r="AI33" i="8"/>
  <c r="AL67" i="8"/>
  <c r="AI67" i="8"/>
  <c r="AJ67" i="8" s="1"/>
  <c r="AC49" i="8"/>
  <c r="AK49" i="8" s="1"/>
  <c r="AC64" i="8"/>
  <c r="AK64" i="8" s="1"/>
  <c r="AI59" i="8"/>
  <c r="AJ59" i="8" s="1"/>
  <c r="AL59" i="8"/>
  <c r="AK41" i="8"/>
  <c r="AK47" i="8"/>
  <c r="AM47" i="8" s="1"/>
  <c r="AK59" i="8"/>
  <c r="AL39" i="8"/>
  <c r="AI39" i="8"/>
  <c r="AJ39" i="8" s="1"/>
  <c r="AC48" i="8"/>
  <c r="AK48" i="8" s="1"/>
  <c r="AM48" i="8" s="1"/>
  <c r="AC66" i="8"/>
  <c r="AK66" i="8" s="1"/>
  <c r="AM66" i="8" s="1"/>
  <c r="AL31" i="8"/>
  <c r="AK38" i="8"/>
  <c r="AM38" i="8" s="1"/>
  <c r="AK44" i="8"/>
  <c r="AM44" i="8" s="1"/>
  <c r="AK50" i="8"/>
  <c r="AK56" i="8"/>
  <c r="AK62" i="8"/>
  <c r="AM62" i="8" s="1"/>
  <c r="AK68" i="8"/>
  <c r="AC40" i="8"/>
  <c r="AK40" i="8" s="1"/>
  <c r="AC58" i="8"/>
  <c r="AK58" i="8" s="1"/>
  <c r="AL46" i="8"/>
  <c r="AM46" i="8" s="1"/>
  <c r="AI46" i="8"/>
  <c r="AJ46" i="8" s="1"/>
  <c r="AC45" i="8"/>
  <c r="AC63" i="8"/>
  <c r="AL61" i="8"/>
  <c r="AI61" i="8"/>
  <c r="AJ61" i="8" s="1"/>
  <c r="AL70" i="8"/>
  <c r="AI70" i="8"/>
  <c r="AJ70" i="8" s="1"/>
  <c r="AC42" i="8"/>
  <c r="AK42" i="8" s="1"/>
  <c r="AM42" i="8" s="1"/>
  <c r="AC60" i="8"/>
  <c r="AK60" i="8" s="1"/>
  <c r="AM60" i="8" s="1"/>
  <c r="AL50" i="8"/>
  <c r="AL55" i="8"/>
  <c r="AM55" i="8" s="1"/>
  <c r="AI55" i="8"/>
  <c r="AJ55" i="8" s="1"/>
  <c r="AC34" i="8"/>
  <c r="AK34" i="8" s="1"/>
  <c r="AC52" i="8"/>
  <c r="AC70" i="8"/>
  <c r="AL34" i="8"/>
  <c r="AI34" i="8"/>
  <c r="AI42" i="8"/>
  <c r="AJ42" i="8" s="1"/>
  <c r="AM51" i="8"/>
  <c r="AC67" i="8"/>
  <c r="AK67" i="8" s="1"/>
  <c r="AI71" i="8"/>
  <c r="AJ71" i="8" s="1"/>
  <c r="AL71" i="8"/>
  <c r="AM71" i="8" s="1"/>
  <c r="AK72" i="8"/>
  <c r="AM72" i="8" s="1"/>
  <c r="AC36" i="8"/>
  <c r="AK36" i="8" s="1"/>
  <c r="AM36" i="8" s="1"/>
  <c r="AC54" i="8"/>
  <c r="AK54" i="8" s="1"/>
  <c r="AC72" i="8"/>
  <c r="AL43" i="8"/>
  <c r="AM43" i="8" s="1"/>
  <c r="AI43" i="8"/>
  <c r="AJ43" i="8" s="1"/>
  <c r="U34" i="8" l="1"/>
  <c r="T34" i="8"/>
  <c r="T64" i="8"/>
  <c r="U64" i="8"/>
  <c r="AM50" i="8"/>
  <c r="U67" i="8"/>
  <c r="Q67" i="8"/>
  <c r="U36" i="8"/>
  <c r="T52" i="8"/>
  <c r="Q52" i="8"/>
  <c r="T58" i="8"/>
  <c r="T57" i="8"/>
  <c r="U58" i="8"/>
  <c r="U57" i="8"/>
  <c r="T70" i="8"/>
  <c r="T42" i="8"/>
  <c r="T46" i="8"/>
  <c r="U46" i="8"/>
  <c r="T49" i="8"/>
  <c r="Q44" i="8"/>
  <c r="Q70" i="8"/>
  <c r="U44" i="8"/>
  <c r="Q42" i="8"/>
  <c r="AM70" i="8"/>
  <c r="Q56" i="8"/>
  <c r="Q61" i="8"/>
  <c r="T61" i="8"/>
  <c r="T40" i="8"/>
  <c r="U40" i="8"/>
  <c r="T54" i="8"/>
  <c r="T71" i="8"/>
  <c r="Q60" i="8"/>
  <c r="T37" i="8"/>
  <c r="U35" i="8"/>
  <c r="U60" i="8"/>
  <c r="Q55" i="8"/>
  <c r="Q62" i="8"/>
  <c r="T55" i="8"/>
  <c r="U71" i="8"/>
  <c r="T31" i="8"/>
  <c r="T63" i="8"/>
  <c r="U63" i="8"/>
  <c r="U62" i="8"/>
  <c r="Q39" i="8"/>
  <c r="AM39" i="8"/>
  <c r="T35" i="8"/>
  <c r="AH35" i="8" s="1"/>
  <c r="AJ35" i="8" s="1"/>
  <c r="U66" i="8"/>
  <c r="U32" i="8"/>
  <c r="Q32" i="8"/>
  <c r="Q65" i="8"/>
  <c r="U68" i="8"/>
  <c r="U65" i="8"/>
  <c r="Q68" i="8"/>
  <c r="Q72" i="8"/>
  <c r="U43" i="8"/>
  <c r="Q43" i="8"/>
  <c r="Q37" i="8"/>
  <c r="T47" i="8"/>
  <c r="T39" i="8"/>
  <c r="U72" i="8"/>
  <c r="Q54" i="8"/>
  <c r="T50" i="8"/>
  <c r="Q47" i="8"/>
  <c r="Q49" i="8"/>
  <c r="Q50" i="8"/>
  <c r="AM31" i="8"/>
  <c r="T48" i="8"/>
  <c r="T59" i="8"/>
  <c r="Q48" i="8"/>
  <c r="T38" i="8"/>
  <c r="AM61" i="8"/>
  <c r="AM59" i="8"/>
  <c r="Q38" i="8"/>
  <c r="T66" i="8"/>
  <c r="T36" i="8"/>
  <c r="T53" i="8"/>
  <c r="U53" i="8"/>
  <c r="Q59" i="8"/>
  <c r="U51" i="8"/>
  <c r="T56" i="8"/>
  <c r="U41" i="8"/>
  <c r="Q41" i="8"/>
  <c r="AM37" i="8"/>
  <c r="T45" i="8"/>
  <c r="Q45" i="8"/>
  <c r="Q51" i="8"/>
  <c r="AG22" i="8"/>
  <c r="Q31" i="8"/>
  <c r="AM67" i="8"/>
  <c r="U69" i="8"/>
  <c r="T69" i="8"/>
  <c r="Q69" i="8"/>
  <c r="AM58" i="8"/>
  <c r="AM52" i="8"/>
  <c r="AM41" i="8"/>
  <c r="AM54" i="8"/>
  <c r="AM56" i="8"/>
  <c r="AM40" i="8"/>
  <c r="AM33" i="8"/>
  <c r="AM49" i="8"/>
  <c r="AM32" i="8"/>
  <c r="T33" i="8"/>
  <c r="Q33" i="8"/>
  <c r="U33" i="8"/>
  <c r="AG25" i="8"/>
  <c r="AM34" i="8"/>
  <c r="AM64" i="8"/>
  <c r="AM68" i="8"/>
  <c r="AH34" i="8" l="1"/>
  <c r="AJ34" i="8" s="1"/>
  <c r="AH33" i="8"/>
  <c r="AJ33" i="8" s="1"/>
  <c r="AG24" i="8"/>
  <c r="AG23" i="8"/>
  <c r="N31" i="8" l="1"/>
  <c r="U31" i="8" s="1"/>
  <c r="AH31" i="8" l="1"/>
  <c r="AJ31" i="8" s="1"/>
  <c r="C52" i="17" l="1"/>
  <c r="C56" i="17"/>
  <c r="C74" i="17"/>
  <c r="C67" i="17"/>
  <c r="C55" i="17"/>
  <c r="C65" i="17"/>
  <c r="C54" i="17"/>
  <c r="C70" i="17"/>
  <c r="C66" i="17"/>
  <c r="C61" i="17"/>
  <c r="C71" i="17"/>
  <c r="C72" i="17"/>
  <c r="C59" i="17"/>
  <c r="C62" i="17"/>
  <c r="C51" i="17"/>
  <c r="C73" i="17"/>
  <c r="C64" i="17"/>
  <c r="C53" i="17"/>
  <c r="C58" i="17"/>
  <c r="C69" i="17"/>
  <c r="C57" i="17"/>
  <c r="C63" i="17"/>
  <c r="C60" i="17"/>
  <c r="C68" i="17"/>
  <c r="C75" i="17"/>
  <c r="C80" i="17"/>
  <c r="C87" i="17" l="1"/>
  <c r="C76" i="17"/>
  <c r="C86" i="17"/>
  <c r="C85" i="17"/>
  <c r="C88" i="17"/>
  <c r="C77" i="17"/>
  <c r="C91" i="17"/>
  <c r="C90" i="17"/>
  <c r="C83" i="17"/>
  <c r="C79" i="17"/>
  <c r="C92" i="17"/>
  <c r="C78" i="17"/>
  <c r="C89" i="17"/>
  <c r="C82" i="17"/>
  <c r="C81" i="17"/>
  <c r="C84" i="17"/>
  <c r="C121" i="17" l="1"/>
  <c r="C123" i="17"/>
  <c r="C125" i="17"/>
  <c r="C120" i="17"/>
  <c r="C111" i="17"/>
  <c r="C117" i="17"/>
  <c r="C116" i="17"/>
  <c r="C112" i="17"/>
  <c r="C118" i="17"/>
  <c r="C124" i="17"/>
  <c r="C114" i="17"/>
  <c r="C122" i="17"/>
  <c r="C119" i="17"/>
  <c r="C113" i="17"/>
  <c r="C115" i="17"/>
  <c r="C131" i="17" l="1"/>
  <c r="S31" i="8" s="1"/>
  <c r="C133" i="17"/>
  <c r="C130" i="17"/>
  <c r="C127" i="17"/>
  <c r="C135" i="17"/>
  <c r="C140" i="17"/>
  <c r="C134" i="17"/>
  <c r="C126" i="17"/>
  <c r="S32" i="8" s="1"/>
  <c r="T32" i="8" s="1"/>
  <c r="AH32" i="8" s="1"/>
  <c r="AJ32" i="8" s="1"/>
  <c r="C138" i="17"/>
  <c r="C139" i="17"/>
  <c r="C137" i="17"/>
  <c r="C128" i="17"/>
  <c r="C132" i="17"/>
  <c r="C141" i="17"/>
  <c r="C136" i="17"/>
  <c r="C129" i="17"/>
  <c r="AG20" i="8" l="1"/>
  <c r="AG21" i="8"/>
  <c r="C260" i="17"/>
  <c r="C305" i="17"/>
  <c r="C463" i="17"/>
  <c r="C309" i="17"/>
  <c r="C223" i="17"/>
  <c r="C373" i="17"/>
  <c r="C382" i="17"/>
  <c r="C164" i="17"/>
  <c r="C453" i="17"/>
  <c r="C156" i="17"/>
  <c r="C437" i="17"/>
  <c r="C210" i="17"/>
  <c r="C276" i="17"/>
  <c r="C450" i="17"/>
  <c r="C337" i="17"/>
  <c r="C236" i="17"/>
  <c r="C173" i="17"/>
  <c r="C169" i="17"/>
  <c r="C160" i="17"/>
  <c r="C389" i="17"/>
  <c r="C482" i="17"/>
  <c r="C268" i="17"/>
  <c r="C467" i="17"/>
  <c r="C390" i="17"/>
  <c r="C310" i="17"/>
  <c r="C224" i="17"/>
  <c r="C383" i="17"/>
  <c r="C468" i="17"/>
  <c r="C409" i="17"/>
  <c r="C434" i="17"/>
  <c r="C428" i="17"/>
  <c r="C350" i="17"/>
  <c r="C378" i="17"/>
  <c r="C341" i="17"/>
  <c r="C446" i="17"/>
  <c r="C285" i="17"/>
  <c r="C444" i="17"/>
  <c r="C367" i="17"/>
  <c r="C194" i="17"/>
  <c r="C430" i="17"/>
  <c r="C277" i="17"/>
  <c r="C158" i="17"/>
  <c r="C221" i="17"/>
  <c r="C380" i="17"/>
  <c r="C303" i="17"/>
  <c r="C294" i="17"/>
  <c r="C424" i="17"/>
  <c r="C485" i="17"/>
  <c r="C483" i="17"/>
  <c r="C445" i="17"/>
  <c r="C355" i="17"/>
  <c r="C225" i="17"/>
  <c r="C471" i="17"/>
  <c r="C168" i="17"/>
  <c r="C295" i="17"/>
  <c r="C183" i="17"/>
  <c r="C325" i="17"/>
  <c r="C307" i="17"/>
  <c r="C320" i="17"/>
  <c r="C299" i="17"/>
  <c r="C280" i="17"/>
  <c r="C480" i="17"/>
  <c r="C499" i="17"/>
  <c r="C449" i="17"/>
  <c r="C213" i="17"/>
  <c r="C215" i="17"/>
  <c r="C439" i="17"/>
  <c r="C159" i="17"/>
  <c r="C216" i="17"/>
  <c r="C262" i="17"/>
  <c r="C154" i="17"/>
  <c r="C198" i="17"/>
  <c r="C292" i="17"/>
  <c r="C365" i="17"/>
  <c r="C171" i="17"/>
  <c r="C416" i="17"/>
  <c r="C278" i="17"/>
  <c r="C202" i="17"/>
  <c r="C435" i="17"/>
  <c r="C488" i="17"/>
  <c r="C219" i="17"/>
  <c r="C244" i="17"/>
  <c r="C448" i="17"/>
  <c r="C163" i="17"/>
  <c r="C498" i="17"/>
  <c r="C492" i="17"/>
  <c r="C201" i="17"/>
  <c r="C484" i="17"/>
  <c r="C174" i="17"/>
  <c r="C363" i="17"/>
  <c r="C369" i="17"/>
  <c r="C375" i="17"/>
  <c r="C323" i="17"/>
  <c r="C253" i="17"/>
  <c r="C165" i="17"/>
  <c r="C393" i="17"/>
  <c r="C282" i="17"/>
  <c r="C394" i="17"/>
  <c r="C339" i="17"/>
  <c r="C217" i="17"/>
  <c r="C442" i="17"/>
  <c r="C275" i="17"/>
  <c r="C255" i="17"/>
  <c r="C362" i="17"/>
  <c r="C407" i="17"/>
  <c r="C146" i="17"/>
  <c r="C342" i="17"/>
  <c r="C432" i="17"/>
  <c r="C166" i="17"/>
  <c r="C410" i="17"/>
  <c r="C360" i="17"/>
  <c r="C501" i="17"/>
  <c r="C311" i="17"/>
  <c r="C429" i="17"/>
  <c r="C195" i="17"/>
  <c r="C396" i="17"/>
  <c r="C273" i="17"/>
  <c r="C464" i="17"/>
  <c r="C452" i="17"/>
  <c r="C230" i="17"/>
  <c r="C150" i="17"/>
  <c r="C269" i="17"/>
  <c r="C265" i="17"/>
  <c r="C376" i="17"/>
  <c r="C155" i="17"/>
  <c r="C246" i="17"/>
  <c r="C306" i="17"/>
  <c r="C266" i="17"/>
  <c r="C242" i="17"/>
  <c r="C182" i="17"/>
  <c r="C357" i="17"/>
  <c r="C264" i="17"/>
  <c r="C148" i="17"/>
  <c r="C274" i="17"/>
  <c r="C212" i="17"/>
  <c r="C317" i="17"/>
  <c r="C237" i="17"/>
  <c r="C358" i="17"/>
  <c r="C385" i="17"/>
  <c r="C187" i="17"/>
  <c r="C220" i="17"/>
  <c r="C465" i="17"/>
  <c r="C405" i="17"/>
  <c r="C436" i="17"/>
  <c r="C425" i="17"/>
  <c r="C466" i="17"/>
  <c r="C399" i="17"/>
  <c r="C196" i="17"/>
  <c r="C426" i="17"/>
  <c r="C359" i="17"/>
  <c r="C457" i="17"/>
  <c r="C144" i="17"/>
  <c r="C387" i="17"/>
  <c r="C475" i="17"/>
  <c r="C379" i="17"/>
  <c r="C412" i="17"/>
  <c r="C370" i="17"/>
  <c r="C391" i="17"/>
  <c r="C261" i="17"/>
  <c r="C330" i="17"/>
  <c r="C177" i="17"/>
  <c r="C335" i="17"/>
  <c r="C486" i="17"/>
  <c r="C404" i="17"/>
  <c r="C281" i="17"/>
  <c r="C346" i="17"/>
  <c r="C364" i="17"/>
  <c r="C153" i="17"/>
  <c r="C315" i="17"/>
  <c r="C206" i="17"/>
  <c r="C340" i="17"/>
  <c r="C161" i="17"/>
  <c r="C441" i="17"/>
  <c r="C300" i="17"/>
  <c r="C257" i="17"/>
  <c r="C298" i="17"/>
  <c r="C228" i="17"/>
  <c r="C497" i="17"/>
  <c r="C331" i="17"/>
  <c r="C366" i="17"/>
  <c r="C455" i="17"/>
  <c r="C386" i="17"/>
  <c r="C178" i="17"/>
  <c r="C493" i="17"/>
  <c r="C259" i="17"/>
  <c r="C235" i="17"/>
  <c r="C147" i="17"/>
  <c r="C293" i="17"/>
  <c r="C301" i="17"/>
  <c r="C184" i="17"/>
  <c r="C353" i="17"/>
  <c r="C343" i="17"/>
  <c r="C495" i="17"/>
  <c r="C180" i="17"/>
  <c r="C411" i="17"/>
  <c r="C263" i="17"/>
  <c r="C233" i="17"/>
  <c r="C420" i="17"/>
  <c r="C247" i="17"/>
  <c r="C181" i="17"/>
  <c r="C284" i="17"/>
  <c r="C500" i="17"/>
  <c r="C231" i="17"/>
  <c r="C329" i="17"/>
  <c r="C267" i="17"/>
  <c r="C185" i="17"/>
  <c r="C326" i="17"/>
  <c r="C313" i="17"/>
  <c r="C423" i="17"/>
  <c r="C496" i="17"/>
  <c r="C397" i="17"/>
  <c r="C333" i="17"/>
  <c r="C388" i="17"/>
  <c r="C345" i="17"/>
  <c r="C354" i="17"/>
  <c r="C421" i="17"/>
  <c r="C419" i="17"/>
  <c r="C211" i="17"/>
  <c r="C381" i="17"/>
  <c r="C414" i="17"/>
  <c r="C491" i="17"/>
  <c r="C234" i="17"/>
  <c r="C272" i="17"/>
  <c r="C451" i="17"/>
  <c r="C413" i="17"/>
  <c r="C205" i="17"/>
  <c r="C143" i="17"/>
  <c r="C308" i="17"/>
  <c r="C427" i="17"/>
  <c r="C283" i="17"/>
  <c r="C302" i="17"/>
  <c r="C204" i="17"/>
  <c r="C403" i="17"/>
  <c r="C374" i="17"/>
  <c r="C200" i="17"/>
  <c r="C142" i="17"/>
  <c r="C175" i="17"/>
  <c r="C240" i="17"/>
  <c r="C406" i="17"/>
  <c r="C238" i="17"/>
  <c r="C456" i="17"/>
  <c r="C208" i="17"/>
  <c r="C371" i="17"/>
  <c r="C454" i="17"/>
  <c r="C176" i="17"/>
  <c r="C318" i="17"/>
  <c r="C336" i="17"/>
  <c r="C392" i="17"/>
  <c r="C286" i="17"/>
  <c r="C460" i="17"/>
  <c r="C433" i="17"/>
  <c r="C440" i="17"/>
  <c r="C226" i="17"/>
  <c r="C489" i="17"/>
  <c r="C241" i="17"/>
  <c r="C356" i="17"/>
  <c r="C478" i="17"/>
  <c r="C400" i="17"/>
  <c r="C297" i="17"/>
  <c r="C401" i="17"/>
  <c r="C338" i="17"/>
  <c r="C477" i="17"/>
  <c r="C474" i="17"/>
  <c r="C384" i="17"/>
  <c r="C314" i="17"/>
  <c r="C191" i="17"/>
  <c r="C348" i="17"/>
  <c r="C197" i="17"/>
  <c r="C251" i="17"/>
  <c r="C270" i="17"/>
  <c r="C162" i="17"/>
  <c r="C218" i="17"/>
  <c r="C291" i="17"/>
  <c r="C172" i="17"/>
  <c r="C324" i="17"/>
  <c r="C199" i="17"/>
  <c r="C271" i="17"/>
  <c r="C476" i="17"/>
  <c r="C422" i="17"/>
  <c r="C322" i="17"/>
  <c r="C459" i="17"/>
  <c r="C179" i="17"/>
  <c r="C192" i="17"/>
  <c r="C479" i="17"/>
  <c r="C227" i="17"/>
  <c r="C431" i="17"/>
  <c r="C438" i="17"/>
  <c r="C481" i="17"/>
  <c r="C186" i="17"/>
  <c r="C254" i="17"/>
  <c r="C447" i="17"/>
  <c r="C352" i="17"/>
  <c r="C249" i="17"/>
  <c r="C151" i="17"/>
  <c r="C188" i="17"/>
  <c r="C377" i="17"/>
  <c r="C170" i="17"/>
  <c r="C157" i="17"/>
  <c r="C229" i="17"/>
  <c r="C458" i="17"/>
  <c r="C368" i="17"/>
  <c r="C402" i="17"/>
  <c r="C312" i="17"/>
  <c r="C490" i="17"/>
  <c r="C473" i="17"/>
  <c r="C289" i="17"/>
  <c r="C316" i="17"/>
  <c r="C469" i="17"/>
  <c r="C462" i="17"/>
  <c r="C334" i="17"/>
  <c r="C328" i="17"/>
  <c r="C304" i="17"/>
  <c r="C351" i="17"/>
  <c r="C408" i="17"/>
  <c r="C207" i="17"/>
  <c r="C321" i="17"/>
  <c r="C152" i="17"/>
  <c r="C487" i="17"/>
  <c r="C470" i="17"/>
  <c r="C252" i="17"/>
  <c r="C461" i="17"/>
  <c r="C332" i="17"/>
  <c r="C347" i="17"/>
  <c r="C279" i="17"/>
  <c r="C193" i="17"/>
  <c r="C243" i="17"/>
  <c r="C256" i="17"/>
  <c r="C232" i="17"/>
  <c r="C372" i="17"/>
  <c r="C319" i="17"/>
  <c r="C250" i="17"/>
  <c r="C222" i="17"/>
  <c r="C361" i="17"/>
  <c r="C296" i="17"/>
  <c r="C167" i="17"/>
  <c r="C290" i="17"/>
  <c r="C190" i="17"/>
  <c r="C209" i="17"/>
  <c r="C239" i="17"/>
  <c r="C245" i="17"/>
  <c r="C214" i="17"/>
  <c r="C287" i="17"/>
  <c r="C494" i="17"/>
  <c r="C443" i="17"/>
  <c r="C472" i="17"/>
  <c r="C258" i="17"/>
  <c r="C395" i="17"/>
  <c r="C417" i="17"/>
  <c r="C288" i="17"/>
  <c r="C398" i="17"/>
  <c r="C415" i="17"/>
  <c r="C189" i="17"/>
  <c r="C344" i="17"/>
  <c r="C349" i="17"/>
  <c r="C327" i="17"/>
  <c r="C145" i="17"/>
  <c r="C248" i="17"/>
  <c r="C418" i="17"/>
  <c r="C149" i="17"/>
  <c r="C203"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julien</author>
  </authors>
  <commentList>
    <comment ref="C2" authorId="0" shapeId="0" xr:uid="{5DF80BA5-C36F-7D40-8A1C-934D4E3FE46F}">
      <text>
        <r>
          <rPr>
            <sz val="9"/>
            <color rgb="FF000000"/>
            <rFont val="Tahoma"/>
            <family val="2"/>
          </rPr>
          <t>Formule MyU : =MYU_AGR("ENTNOM")</t>
        </r>
      </text>
    </comment>
    <comment ref="C4" authorId="0" shapeId="0" xr:uid="{63295A20-E31E-6046-A0CB-F6CF3E0B8757}">
      <text>
        <r>
          <rPr>
            <sz val="9"/>
            <color rgb="FF000000"/>
            <rFont val="Tahoma"/>
            <family val="2"/>
          </rPr>
          <t>Formule MyU : =MYU_AGR("REVDAT")</t>
        </r>
      </text>
    </comment>
    <comment ref="C6" authorId="0" shapeId="0" xr:uid="{A4049EF9-24DB-B546-A7BF-7D5F40461C03}">
      <text>
        <r>
          <rPr>
            <sz val="9"/>
            <color rgb="FF000000"/>
            <rFont val="Tahoma"/>
            <family val="2"/>
          </rPr>
          <t>Formule MyU : =MYU_AGR("REVCYC")</t>
        </r>
      </text>
    </comment>
    <comment ref="C8" authorId="0" shapeId="0" xr:uid="{D558FF45-4E7B-DD40-BD4E-CB50E4ADCA12}">
      <text>
        <r>
          <rPr>
            <sz val="9"/>
            <color rgb="FF000000"/>
            <rFont val="Tahoma"/>
            <family val="2"/>
          </rPr>
          <t>Formule MyU : =MYU_AGR("REVDIL")</t>
        </r>
      </text>
    </comment>
    <comment ref="AD8" authorId="0" shapeId="0" xr:uid="{65C4DCD4-79FC-9F43-87BC-274E25E07672}">
      <text>
        <r>
          <rPr>
            <sz val="9"/>
            <color rgb="FF000000"/>
            <rFont val="Tahoma"/>
            <family val="2"/>
          </rPr>
          <t>Formule MyU : =MYU_AGR("CABNOM")</t>
        </r>
      </text>
    </comment>
  </commentList>
</comments>
</file>

<file path=xl/sharedStrings.xml><?xml version="1.0" encoding="utf-8"?>
<sst xmlns="http://schemas.openxmlformats.org/spreadsheetml/2006/main" count="247" uniqueCount="180">
  <si>
    <t>LABEL</t>
  </si>
  <si>
    <t>SOLDE N</t>
  </si>
  <si>
    <t>SOLDE N-1</t>
  </si>
  <si>
    <t>SOLDE N-2</t>
  </si>
  <si>
    <t>VARIATION N/N-1</t>
  </si>
  <si>
    <t>%EVOLUTION</t>
  </si>
  <si>
    <t>%VARIATION</t>
  </si>
  <si>
    <t>NOMBRE ECRITURE</t>
  </si>
  <si>
    <t>NUM COMPTE</t>
  </si>
  <si>
    <t>CODE JOURNAL</t>
  </si>
  <si>
    <t>DATE PIECE</t>
  </si>
  <si>
    <t>LABEL LIGNE</t>
  </si>
  <si>
    <t>PIECE</t>
  </si>
  <si>
    <t>CREDIT</t>
  </si>
  <si>
    <t>DEBIT</t>
  </si>
  <si>
    <t>PIECE2</t>
  </si>
  <si>
    <t>Client:</t>
  </si>
  <si>
    <t>Date de Clôture:</t>
  </si>
  <si>
    <t>Cycle :</t>
  </si>
  <si>
    <t xml:space="preserve">Diligence: </t>
  </si>
  <si>
    <t>Le :</t>
  </si>
  <si>
    <t>Revu Par:</t>
  </si>
  <si>
    <t xml:space="preserve">Faible </t>
  </si>
  <si>
    <t xml:space="preserve">Moyen </t>
  </si>
  <si>
    <t xml:space="preserve">Elevé </t>
  </si>
  <si>
    <t xml:space="preserve">OUI </t>
  </si>
  <si>
    <t xml:space="preserve">Non Fait </t>
  </si>
  <si>
    <t xml:space="preserve">NON </t>
  </si>
  <si>
    <t xml:space="preserve">En cours </t>
  </si>
  <si>
    <t>N/A</t>
  </si>
  <si>
    <t xml:space="preserve">Terminé </t>
  </si>
  <si>
    <t>Supervisé</t>
  </si>
  <si>
    <t>Préparé par:</t>
  </si>
  <si>
    <t>Méthode retenue</t>
  </si>
  <si>
    <t>Puissance fiscale (CV)</t>
  </si>
  <si>
    <t>Tarif Puissance fiscale</t>
  </si>
  <si>
    <t>Emission CO2 (gr.CO2/km)</t>
  </si>
  <si>
    <t xml:space="preserve">Date de la première mise en circulation </t>
  </si>
  <si>
    <t>Date début de Location</t>
  </si>
  <si>
    <t xml:space="preserve">Date de Fin de location </t>
  </si>
  <si>
    <t>Date Immatriculation</t>
  </si>
  <si>
    <t>Date de Cession</t>
  </si>
  <si>
    <t>Durée de location</t>
  </si>
  <si>
    <t>Ancienne règle (puissance fiscale)</t>
  </si>
  <si>
    <t>Tarif air essence et assim.</t>
  </si>
  <si>
    <t>à</t>
  </si>
  <si>
    <t xml:space="preserve">Essence </t>
  </si>
  <si>
    <t>Diesel</t>
  </si>
  <si>
    <t>g / Km</t>
  </si>
  <si>
    <t xml:space="preserve">Carburant </t>
  </si>
  <si>
    <t xml:space="preserve">Table Puissance Fiscale </t>
  </si>
  <si>
    <t>0 à 3</t>
  </si>
  <si>
    <t>4 à 6</t>
  </si>
  <si>
    <t>7 à 10</t>
  </si>
  <si>
    <t>11 à 15</t>
  </si>
  <si>
    <t>16 et plus</t>
  </si>
  <si>
    <t>CO2</t>
  </si>
  <si>
    <t>CV</t>
  </si>
  <si>
    <t xml:space="preserve">Tarif Puissance Fiscale </t>
  </si>
  <si>
    <t xml:space="preserve">Table Essence / Diesel </t>
  </si>
  <si>
    <t xml:space="preserve">Année </t>
  </si>
  <si>
    <t>Tarif WLTP</t>
  </si>
  <si>
    <t xml:space="preserve">Abattement En fonction des Kilomètres </t>
  </si>
  <si>
    <t>Véhicule Relevant du Nouveau Disposition d'immatriculation (WLTP) &gt;01/03/2020</t>
  </si>
  <si>
    <t xml:space="preserve">Données à Saisir </t>
  </si>
  <si>
    <t xml:space="preserve">Cellules Automatiques </t>
  </si>
  <si>
    <t>Nombre Kilomètres Remboursés</t>
  </si>
  <si>
    <t>Coefficient Pondérateur Km remboursés</t>
  </si>
  <si>
    <t xml:space="preserve">Coefficient pondérateur </t>
  </si>
  <si>
    <t>Immatriculation</t>
  </si>
  <si>
    <t>Tarif WLTP (1ère immatriculation &gt; 01/03/2020)</t>
  </si>
  <si>
    <t>La première composante s'applique à tous les véhicules. Cependant, son calcul est différent selon la catégorie à laquelle le véhicule appartient :</t>
  </si>
  <si>
    <t xml:space="preserve">Menu Déroulant </t>
  </si>
  <si>
    <t>-Si le véhicule à été immatriculé pour la première fois en France à partir de mars 2020, il relève du nouveau dispositif d’immatriculation (WLTP). Le calcul se fait en fonction des émissions de CO₂.</t>
  </si>
  <si>
    <t>-Si le véhicule est possédé ou utilisé par une société depuis Janvier 2006 et dont la première mise en circulation a eu lieu après le 1er juin 2004 (jour compris) alors il relève du dispositif NEDC. Le calcul se fait en fonction des émissions de CO₂.</t>
  </si>
  <si>
    <t>-Le tarif en fonction de la puissance fiscale concerne les véhicules qui ne relèvent pas des 2 autres catégories précédentes</t>
  </si>
  <si>
    <t xml:space="preserve">=&gt; le mode de calcul sera déterminé automatiquement en fonction de la date d'immatriculation </t>
  </si>
  <si>
    <t xml:space="preserve">Pondération Km remboursés </t>
  </si>
  <si>
    <t>identifiant</t>
  </si>
  <si>
    <t>immatriculation</t>
  </si>
  <si>
    <t>description</t>
  </si>
  <si>
    <t>puissance</t>
  </si>
  <si>
    <t>carburant</t>
  </si>
  <si>
    <t>LETTRAGE</t>
  </si>
  <si>
    <t>ECHEANCE</t>
  </si>
  <si>
    <t xml:space="preserve">Description Véhicule </t>
  </si>
  <si>
    <t xml:space="preserve">Identifiant Véhicule </t>
  </si>
  <si>
    <t>Notice de la feuille TVS:</t>
  </si>
  <si>
    <t>2. Chaque véhicule récupéré depuis l'application MyUnisoft possède un Identifiant, copier cet identifiant depuis l'onglet Véhicule et coller cet identifiant dans la première colonne "identifiant" du Tableau TVS, certaines informations vont alors automatiquement se remplir.</t>
  </si>
  <si>
    <t xml:space="preserve">4. Si le véhicule est un véhicule d'un salariés ou d'un dirigeant, remplir le nombre de kilomètres qui ont été remboursés par la société, le coefficient de Pondération sera alors automatiquement calculé </t>
  </si>
  <si>
    <t xml:space="preserve">Nombre de véhicules </t>
  </si>
  <si>
    <t xml:space="preserve">Nombre de Kilomètres remboursés </t>
  </si>
  <si>
    <t>Si vos véhicules sont pré remplis dans MyUnisoft</t>
  </si>
  <si>
    <t>Si vos véhicules ne sont pas pré remplis dans MyUnisoft</t>
  </si>
  <si>
    <t>1. Sur l'onglet "Véhicule " pré remplir les données de vos véhicules en mettant un identifiant à chaque véhicule (par exemple 1, 2, 3, Etc…)</t>
  </si>
  <si>
    <t>2. Copier  l'identifiant depuis l'onglet Véhicule et coller cet identifiant dans la première colonne "identifiant" du Tableau TVS, certaines informations vont alors automatiquement se remplir.</t>
  </si>
  <si>
    <t xml:space="preserve">4. Si le véhicule est un véhicule d'un salarié ou d'un dirigeant, remplir le nombre de kilomètres qui ont été remboursés par la société, le coefficient de Pondération sera alors automatiquement calculé </t>
  </si>
  <si>
    <t xml:space="preserve">Les cellules de couleur </t>
  </si>
  <si>
    <t xml:space="preserve">sur l'onglet TVS </t>
  </si>
  <si>
    <t xml:space="preserve">2. Remplir les cases manuellement les cases blanches dans le tableau </t>
  </si>
  <si>
    <t xml:space="preserve">sont des cellules automatiques </t>
  </si>
  <si>
    <t xml:space="preserve">1. Si les véhicules sont gérés dans MyUnisoft, Appuyez sur le bouton </t>
  </si>
  <si>
    <t xml:space="preserve">, ils seront alors listés sur l'onglet "Véhicule " et certaines informations récupérées automatiquement </t>
  </si>
  <si>
    <t>NA</t>
  </si>
  <si>
    <t>Nombre de Jours utilisation</t>
  </si>
  <si>
    <t xml:space="preserve">Nombre de jours Année </t>
  </si>
  <si>
    <t>Montant Taxe Emmissions CO2 
Pondérée Km</t>
  </si>
  <si>
    <t>Montant Théorique Taxe Taux Emissions de CO2</t>
  </si>
  <si>
    <t>Montant Taxe Annuelle Emmissions de CO2 Retenu</t>
  </si>
  <si>
    <t>Taxe Annuelle Taux Emmissions de CO2</t>
  </si>
  <si>
    <t xml:space="preserve">Taxe annuelle sur les émissions de dioxyde de carbone </t>
  </si>
  <si>
    <t>Calcul Taxe Annuelle Taux Emmissions de CO2</t>
  </si>
  <si>
    <t xml:space="preserve">Information Importante : </t>
  </si>
  <si>
    <t xml:space="preserve">Les Exonérations éventuelles ou Abattements sont à effectués par le cabinet </t>
  </si>
  <si>
    <t>Nouvelle Table de la taxe sur les émissions de polluants atmosphériques</t>
  </si>
  <si>
    <t>Catégorie démission de polluants</t>
  </si>
  <si>
    <t xml:space="preserve">Caractéristique du Véhicules </t>
  </si>
  <si>
    <t>Tarif Annuel Taxe</t>
  </si>
  <si>
    <t xml:space="preserve">	
Véhicule fonctionnant exclusivement à l'électricité, à l'hydrogène ou une combinaison des deux</t>
  </si>
  <si>
    <t>Véhicule alimenté par un moteur thermique à allumage commandé et respectant les valeurs limites d'émissions « Euro 5 » ou « Euro 6 »</t>
  </si>
  <si>
    <t>Autres véhicules</t>
  </si>
  <si>
    <t>Calcul taxe sur les émissions de polluants atmosphériques</t>
  </si>
  <si>
    <t>Tarifs de la taxe sur les émissions de polluants atmosphériques</t>
  </si>
  <si>
    <t>Catégorie de Pollution</t>
  </si>
  <si>
    <t>Euro 5 / Euro 6 (1)</t>
  </si>
  <si>
    <t>100% Electrique ( E )</t>
  </si>
  <si>
    <t>Electrique</t>
  </si>
  <si>
    <t>Ess. et assim.</t>
  </si>
  <si>
    <t xml:space="preserve">Tarif 100% Electrique </t>
  </si>
  <si>
    <t>Véhicules à moteur à combustion interne (normes « Euro 5 » ou « Euro 6 »)</t>
  </si>
  <si>
    <t>Véhicules ne respectant pas les normes environnementales minimales</t>
  </si>
  <si>
    <t>Tarif si 100% Electrique</t>
  </si>
  <si>
    <t xml:space="preserve">Tarif Si Euro 5 / Euro 6 </t>
  </si>
  <si>
    <t>Tarif Si polluant</t>
  </si>
  <si>
    <t>Véhicule polluant</t>
  </si>
  <si>
    <t>Montant Taxe sur les émissions de polluants atmosphériques</t>
  </si>
  <si>
    <t>Montant Taxe sur les émissions de polluants atmosphériques Pondérée Km</t>
  </si>
  <si>
    <t>Montant Taxe sur les émissions de polluants atmosphériques Retenu</t>
  </si>
  <si>
    <t>Date de Première mise en circulation</t>
  </si>
  <si>
    <t xml:space="preserve">Date début location </t>
  </si>
  <si>
    <t>Date fin location</t>
  </si>
  <si>
    <t xml:space="preserve">Txe sur les Emissions de polluants Atmosphériques </t>
  </si>
  <si>
    <t>Le montant annuel de cette nouvelle taxe varie selon la catégorie d'émissions de polluants à laquelle appartient le véhicule"</t>
  </si>
  <si>
    <t>=&gt; déterminé automatiquement en fonction de la catégorie de pollution</t>
  </si>
  <si>
    <t>https://entreprendre.service-public.fr/vosdroits/F22203</t>
  </si>
  <si>
    <t>Calcul des Taxes sur l'affectation des véhicules à des fins économiques (ex-TVS)</t>
  </si>
  <si>
    <t>Les véhicules destinés exclusivement aux activités suivantes sont exonérés des 2 taxes  :</t>
  </si>
  <si>
    <t>3. Selectionner dans le menu déroulant la catégorie de pollution</t>
  </si>
  <si>
    <t xml:space="preserve">Tarif Total </t>
  </si>
  <si>
    <t>Tarif Marginal</t>
  </si>
  <si>
    <t xml:space="preserve"> Tarif Total</t>
  </si>
  <si>
    <t xml:space="preserve">Prix Marginal </t>
  </si>
  <si>
    <t xml:space="preserve">Prix Total </t>
  </si>
  <si>
    <t xml:space="preserve">Tarif Marginal </t>
  </si>
  <si>
    <t>Tarif NEDC CO2</t>
  </si>
  <si>
    <t>Tarif NEDC (co2)</t>
  </si>
  <si>
    <t>442100</t>
  </si>
  <si>
    <t>Prévèlement impot à la source</t>
  </si>
  <si>
    <t>444000</t>
  </si>
  <si>
    <t>ETAT IMPOTS S/BENEFICES</t>
  </si>
  <si>
    <t>445200</t>
  </si>
  <si>
    <t>445510</t>
  </si>
  <si>
    <t>TVA A DECAISSER</t>
  </si>
  <si>
    <t>445660</t>
  </si>
  <si>
    <t>TVA DEDUCT.S/ACHATS</t>
  </si>
  <si>
    <t>445661</t>
  </si>
  <si>
    <t>445690</t>
  </si>
  <si>
    <t>TVA déduct. achats intracomm.</t>
  </si>
  <si>
    <t>445711</t>
  </si>
  <si>
    <t>TVA COLLECTEE</t>
  </si>
  <si>
    <t>445713</t>
  </si>
  <si>
    <t>445860</t>
  </si>
  <si>
    <t>TVA S/FACT.NON PARVENUES</t>
  </si>
  <si>
    <t>445870</t>
  </si>
  <si>
    <t>TVA S/FACT.A ETABLIR</t>
  </si>
  <si>
    <t>448600</t>
  </si>
  <si>
    <t>ETAT AUTRES CH. A PAYER</t>
  </si>
  <si>
    <t/>
  </si>
  <si>
    <t>(FTS Mis à jour Décembre 2025) La feuille est à jour avec le nouveau barême en vigueur</t>
  </si>
  <si>
    <t>-vente, par exemple les voitures des négociants en automobile, concessionnaires,
-location, dans le cadre d'une entreprise de location de véhicules,
-transport de personnes en fauteuil roulant pour les véhicules accessibles aux fauteuils roulants,
-transport à la disposition du public tels que les taxis et les VTC,
-enseignement de la conduite automobile et de conduite de pilotage sportif,
-compétitions sportives,
-véhicules utilisés par les centres de contrôles techniques,
-véhicules utilisés par les associations à but non lucratif.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</si>
</sst>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dd/mm/yy;@"/>
    <numFmt numFmtId="166" formatCode="_ * #,##0.00_)\ _€_ ;_ * \(#,##0.00\)\ _€_ ;_ * &quot;-&quot;??_)\ _€_ ;_ @_ "/>
    <numFmt numFmtId="167" formatCode="_ * #,##0_)\ _€_ ;_ * \(#,##0\)\ _€_ ;_ * &quot;-&quot;_)\ _€_ ;_ @_ "/>
    <numFmt numFmtId="168" formatCode="dd/mm/yyyy;\ ;"/>
  </numFmts>
  <fonts count="42" x14ac:knownFonts="1">
    <font>
      <sz val="11"/>
      <color theme="1"/>
      <name val="Calibri"/>
      <family val="2"/>
      <scheme val="minor"/>
    </font>
    <font>
      <sz val="12"/>
      <color theme="1"/>
      <name val="Calibri"/>
      <family val="2"/>
      <scheme val="minor"/>
    </font>
    <font>
      <sz val="11"/>
      <color rgb="FF0BD1D1"/>
      <name val="Calibri"/>
      <family val="2"/>
      <scheme val="minor"/>
    </font>
    <font>
      <b/>
      <sz val="11"/>
      <color theme="1"/>
      <name val="Calibri"/>
      <family val="2"/>
      <scheme val="minor"/>
    </font>
    <font>
      <sz val="11"/>
      <color theme="1"/>
      <name val="Calibri"/>
      <family val="2"/>
      <scheme val="minor"/>
    </font>
    <font>
      <u/>
      <sz val="12"/>
      <color theme="10"/>
      <name val="Calibri"/>
      <family val="2"/>
      <scheme val="minor"/>
    </font>
    <font>
      <sz val="11"/>
      <color theme="0"/>
      <name val="Calibri"/>
      <family val="2"/>
      <scheme val="minor"/>
    </font>
    <font>
      <b/>
      <sz val="10"/>
      <color theme="1"/>
      <name val="Arial"/>
      <family val="2"/>
    </font>
    <font>
      <sz val="12"/>
      <color theme="1"/>
      <name val="Arial"/>
      <family val="2"/>
    </font>
    <font>
      <b/>
      <sz val="12"/>
      <color theme="1"/>
      <name val="Arial"/>
      <family val="2"/>
    </font>
    <font>
      <sz val="10"/>
      <color theme="1"/>
      <name val="Arial"/>
      <family val="2"/>
    </font>
    <font>
      <b/>
      <sz val="12"/>
      <color theme="0"/>
      <name val="Arial"/>
      <family val="2"/>
    </font>
    <font>
      <sz val="12"/>
      <color theme="0"/>
      <name val="Arial"/>
      <family val="2"/>
    </font>
    <font>
      <b/>
      <i/>
      <sz val="12"/>
      <color theme="1"/>
      <name val="Arial"/>
      <family val="2"/>
    </font>
    <font>
      <sz val="9"/>
      <color rgb="FF000000"/>
      <name val="Tahoma"/>
      <family val="2"/>
    </font>
    <font>
      <sz val="10"/>
      <name val="Verdana"/>
      <family val="2"/>
    </font>
    <font>
      <sz val="12"/>
      <color rgb="FF121212"/>
      <name val="Arial"/>
      <family val="2"/>
    </font>
    <font>
      <b/>
      <sz val="10"/>
      <name val="Arial"/>
      <family val="2"/>
    </font>
    <font>
      <b/>
      <sz val="11"/>
      <name val="Arial"/>
      <family val="2"/>
    </font>
    <font>
      <sz val="10"/>
      <color rgb="FFFF0000"/>
      <name val="Arial"/>
      <family val="2"/>
    </font>
    <font>
      <b/>
      <sz val="12"/>
      <name val="Arial"/>
      <family val="2"/>
    </font>
    <font>
      <sz val="10"/>
      <name val="Arial"/>
      <family val="2"/>
    </font>
    <font>
      <b/>
      <i/>
      <sz val="12"/>
      <name val="Arial"/>
      <family val="2"/>
    </font>
    <font>
      <b/>
      <i/>
      <sz val="12"/>
      <color theme="0"/>
      <name val="Arial"/>
      <family val="2"/>
    </font>
    <font>
      <i/>
      <sz val="8"/>
      <color rgb="FF414856"/>
      <name val="Arial"/>
      <family val="2"/>
    </font>
    <font>
      <u/>
      <sz val="11"/>
      <color theme="10"/>
      <name val="Calibri"/>
      <family val="2"/>
      <scheme val="minor"/>
    </font>
    <font>
      <b/>
      <i/>
      <sz val="8"/>
      <color rgb="FF0BD1D1"/>
      <name val="Arial"/>
      <family val="2"/>
    </font>
    <font>
      <b/>
      <sz val="10"/>
      <color rgb="FF0BD1D1"/>
      <name val="Arial"/>
      <family val="2"/>
    </font>
    <font>
      <u/>
      <sz val="11"/>
      <color theme="10"/>
      <name val="Arial"/>
      <family val="2"/>
    </font>
    <font>
      <b/>
      <u/>
      <sz val="12"/>
      <color rgb="FFFF0000"/>
      <name val="Arial"/>
      <family val="2"/>
    </font>
    <font>
      <sz val="8"/>
      <name val="Arial"/>
      <family val="2"/>
    </font>
    <font>
      <b/>
      <i/>
      <sz val="10"/>
      <color rgb="FF0BD1D1"/>
      <name val="Arial"/>
      <family val="2"/>
    </font>
    <font>
      <sz val="10"/>
      <color rgb="FF414856"/>
      <name val="Arial"/>
      <family val="2"/>
    </font>
    <font>
      <sz val="14"/>
      <name val="Arial"/>
      <family val="2"/>
    </font>
    <font>
      <sz val="12"/>
      <color rgb="FFFF0000"/>
      <name val="Arial"/>
      <family val="2"/>
    </font>
    <font>
      <sz val="14"/>
      <color theme="1"/>
      <name val="Arial"/>
      <family val="2"/>
    </font>
    <font>
      <b/>
      <i/>
      <sz val="14"/>
      <color rgb="FFFF0000"/>
      <name val="Arial"/>
      <family val="2"/>
    </font>
    <font>
      <b/>
      <sz val="14"/>
      <color rgb="FFFF0000"/>
      <name val="Arial"/>
      <family val="2"/>
    </font>
    <font>
      <b/>
      <i/>
      <sz val="14"/>
      <color theme="1"/>
      <name val="Arial"/>
      <family val="2"/>
    </font>
    <font>
      <b/>
      <sz val="14"/>
      <color theme="1"/>
      <name val="Arial"/>
      <family val="2"/>
    </font>
    <font>
      <i/>
      <sz val="12"/>
      <color theme="1"/>
      <name val="Arial"/>
      <family val="2"/>
    </font>
    <font>
      <sz val="11"/>
      <color rgb="FF121212"/>
      <name val="Calibri"/>
      <family val="2"/>
      <scheme val="minor"/>
    </font>
  </fonts>
  <fills count="13">
    <fill>
      <patternFill patternType="none"/>
    </fill>
    <fill>
      <patternFill patternType="gray125"/>
    </fill>
    <fill>
      <patternFill patternType="solid">
        <fgColor theme="1"/>
        <bgColor indexed="64"/>
      </patternFill>
    </fill>
    <fill>
      <patternFill patternType="solid">
        <fgColor rgb="FFFFF6CC"/>
        <bgColor indexed="64"/>
      </patternFill>
    </fill>
    <fill>
      <patternFill patternType="solid">
        <fgColor theme="3"/>
        <bgColor indexed="64"/>
      </patternFill>
    </fill>
    <fill>
      <patternFill patternType="solid">
        <fgColor rgb="FFCEF6F6"/>
        <bgColor indexed="64"/>
      </patternFill>
    </fill>
    <fill>
      <patternFill patternType="solid">
        <fgColor theme="1"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rgb="FFEBEBEB"/>
        <bgColor indexed="64"/>
      </patternFill>
    </fill>
    <fill>
      <patternFill patternType="solid">
        <fgColor rgb="FF92D050"/>
        <bgColor indexed="64"/>
      </patternFill>
    </fill>
    <fill>
      <patternFill patternType="solid">
        <fgColor rgb="FF00B0F0"/>
        <bgColor indexed="64"/>
      </patternFill>
    </fill>
  </fills>
  <borders count="30">
    <border>
      <left/>
      <right/>
      <top/>
      <bottom/>
      <diagonal/>
    </border>
    <border>
      <left style="thin">
        <color theme="9"/>
      </left>
      <right/>
      <top style="thin">
        <color theme="9"/>
      </top>
      <bottom/>
      <diagonal/>
    </border>
    <border>
      <left/>
      <right/>
      <top style="thin">
        <color theme="9"/>
      </top>
      <bottom/>
      <diagonal/>
    </border>
    <border>
      <left/>
      <right/>
      <top/>
      <bottom style="thin">
        <color indexed="64"/>
      </bottom>
      <diagonal/>
    </border>
    <border>
      <left style="medium">
        <color theme="2"/>
      </left>
      <right/>
      <top style="thin">
        <color theme="2"/>
      </top>
      <bottom style="thin">
        <color theme="2"/>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top/>
      <bottom style="hair">
        <color indexed="64"/>
      </bottom>
      <diagonal/>
    </border>
    <border>
      <left/>
      <right/>
      <top style="hair">
        <color indexed="64"/>
      </top>
      <bottom/>
      <diagonal/>
    </border>
    <border>
      <left style="thin">
        <color theme="9"/>
      </left>
      <right/>
      <top/>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bottom/>
      <diagonal/>
    </border>
    <border>
      <left style="thin">
        <color indexed="64"/>
      </left>
      <right/>
      <top/>
      <bottom/>
      <diagonal/>
    </border>
    <border>
      <left/>
      <right style="thin">
        <color indexed="64"/>
      </right>
      <top/>
      <bottom/>
      <diagonal/>
    </border>
  </borders>
  <cellStyleXfs count="9">
    <xf numFmtId="0" fontId="0" fillId="0" borderId="0"/>
    <xf numFmtId="0" fontId="1" fillId="0" borderId="0"/>
    <xf numFmtId="0" fontId="5" fillId="0" borderId="0" applyNumberFormat="0" applyFill="0" applyBorder="0" applyAlignment="0" applyProtection="0"/>
    <xf numFmtId="0" fontId="6" fillId="4" borderId="4" applyBorder="0">
      <alignment horizontal="left"/>
    </xf>
    <xf numFmtId="0" fontId="4" fillId="0" borderId="0"/>
    <xf numFmtId="0" fontId="15" fillId="0" borderId="0"/>
    <xf numFmtId="164" fontId="15" fillId="0" borderId="0" applyFont="0" applyFill="0" applyBorder="0" applyAlignment="0" applyProtection="0"/>
    <xf numFmtId="9" fontId="4" fillId="0" borderId="0" applyFont="0" applyFill="0" applyBorder="0" applyAlignment="0" applyProtection="0"/>
    <xf numFmtId="0" fontId="25" fillId="0" borderId="0" applyNumberFormat="0" applyFill="0" applyBorder="0" applyAlignment="0" applyProtection="0"/>
  </cellStyleXfs>
  <cellXfs count="183">
    <xf numFmtId="0" fontId="0" fillId="0" borderId="0" xfId="0"/>
    <xf numFmtId="49" fontId="2" fillId="2" borderId="1" xfId="0" applyNumberFormat="1" applyFont="1" applyFill="1" applyBorder="1"/>
    <xf numFmtId="49" fontId="2" fillId="2" borderId="2" xfId="0" applyNumberFormat="1" applyFont="1" applyFill="1" applyBorder="1"/>
    <xf numFmtId="2" fontId="2" fillId="2" borderId="2" xfId="0" applyNumberFormat="1" applyFont="1" applyFill="1" applyBorder="1"/>
    <xf numFmtId="49" fontId="0" fillId="0" borderId="0" xfId="0" applyNumberFormat="1"/>
    <xf numFmtId="0" fontId="1" fillId="0" borderId="0" xfId="1"/>
    <xf numFmtId="0" fontId="7" fillId="0" borderId="0" xfId="1" applyFont="1"/>
    <xf numFmtId="0" fontId="8" fillId="0" borderId="0" xfId="1" applyFont="1"/>
    <xf numFmtId="0" fontId="9" fillId="0" borderId="0" xfId="1" applyFont="1"/>
    <xf numFmtId="0" fontId="10" fillId="0" borderId="0" xfId="1" applyFont="1"/>
    <xf numFmtId="0" fontId="8" fillId="0" borderId="0" xfId="1" applyFont="1" applyAlignment="1">
      <alignment horizontal="center" vertical="center"/>
    </xf>
    <xf numFmtId="0" fontId="8" fillId="0" borderId="3" xfId="1" applyFont="1" applyBorder="1"/>
    <xf numFmtId="0" fontId="11" fillId="2" borderId="0" xfId="1" applyFont="1" applyFill="1" applyAlignment="1">
      <alignment vertical="top"/>
    </xf>
    <xf numFmtId="0" fontId="12" fillId="2" borderId="0" xfId="1" applyFont="1" applyFill="1"/>
    <xf numFmtId="0" fontId="13" fillId="0" borderId="0" xfId="1" applyFont="1"/>
    <xf numFmtId="0" fontId="8" fillId="0" borderId="0" xfId="1" quotePrefix="1" applyFont="1"/>
    <xf numFmtId="0" fontId="16" fillId="0" borderId="0" xfId="0" applyFont="1"/>
    <xf numFmtId="0" fontId="8" fillId="0" borderId="0" xfId="1" applyFont="1" applyAlignment="1">
      <alignment horizontal="right"/>
    </xf>
    <xf numFmtId="0" fontId="8" fillId="0" borderId="0" xfId="1" applyFont="1" applyAlignment="1">
      <alignment wrapText="1"/>
    </xf>
    <xf numFmtId="0" fontId="11" fillId="0" borderId="0" xfId="1" applyFont="1" applyAlignment="1">
      <alignment horizontal="center" vertical="center" wrapText="1"/>
    </xf>
    <xf numFmtId="49" fontId="18" fillId="0" borderId="0" xfId="6" applyNumberFormat="1" applyFont="1" applyFill="1" applyBorder="1" applyAlignment="1" applyProtection="1">
      <alignment vertical="center"/>
      <protection locked="0"/>
    </xf>
    <xf numFmtId="165" fontId="18" fillId="0" borderId="0" xfId="5" applyNumberFormat="1" applyFont="1" applyAlignment="1" applyProtection="1">
      <alignment vertical="center"/>
      <protection locked="0"/>
    </xf>
    <xf numFmtId="0" fontId="20" fillId="0" borderId="0" xfId="1" applyFont="1" applyAlignment="1">
      <alignment horizontal="center" vertical="center" wrapText="1"/>
    </xf>
    <xf numFmtId="0" fontId="9" fillId="0" borderId="0" xfId="1" applyFont="1" applyAlignment="1">
      <alignment vertical="center" wrapText="1"/>
    </xf>
    <xf numFmtId="49" fontId="18" fillId="0" borderId="0" xfId="6" applyNumberFormat="1" applyFont="1" applyFill="1" applyBorder="1" applyAlignment="1" applyProtection="1">
      <alignment vertical="center" wrapText="1"/>
      <protection locked="0"/>
    </xf>
    <xf numFmtId="49" fontId="18" fillId="0" borderId="0" xfId="5" applyNumberFormat="1" applyFont="1" applyAlignment="1" applyProtection="1">
      <alignment vertical="center"/>
      <protection locked="0"/>
    </xf>
    <xf numFmtId="0" fontId="22" fillId="0" borderId="0" xfId="1" applyFont="1" applyAlignment="1">
      <alignment horizontal="center" vertical="center" wrapText="1"/>
    </xf>
    <xf numFmtId="0" fontId="23" fillId="0" borderId="0" xfId="1" applyFont="1" applyAlignment="1">
      <alignment horizontal="center" vertical="center" wrapText="1"/>
    </xf>
    <xf numFmtId="49" fontId="2" fillId="2" borderId="10" xfId="0" applyNumberFormat="1" applyFont="1" applyFill="1" applyBorder="1"/>
    <xf numFmtId="0" fontId="9" fillId="0" borderId="0" xfId="1" applyFont="1" applyAlignment="1">
      <alignment horizontal="center" vertical="center" wrapText="1"/>
    </xf>
    <xf numFmtId="0" fontId="26" fillId="0" borderId="0" xfId="0" applyFont="1" applyAlignment="1">
      <alignment vertical="center" wrapText="1"/>
    </xf>
    <xf numFmtId="0" fontId="24" fillId="0" borderId="0" xfId="0" quotePrefix="1" applyFont="1" applyAlignment="1">
      <alignment horizontal="left" vertical="center" wrapText="1"/>
    </xf>
    <xf numFmtId="0" fontId="24" fillId="0" borderId="0" xfId="0" applyFont="1" applyAlignment="1">
      <alignment horizontal="left" vertical="center" wrapText="1"/>
    </xf>
    <xf numFmtId="0" fontId="28" fillId="0" borderId="0" xfId="8" applyFont="1" applyFill="1" applyAlignment="1">
      <alignment horizontal="center" vertical="center" wrapText="1"/>
    </xf>
    <xf numFmtId="0" fontId="28" fillId="0" borderId="7" xfId="8" applyFont="1" applyFill="1" applyBorder="1" applyAlignment="1">
      <alignment wrapText="1"/>
    </xf>
    <xf numFmtId="0" fontId="32" fillId="0" borderId="0" xfId="0" quotePrefix="1" applyFont="1" applyAlignment="1">
      <alignment horizontal="left" vertical="center"/>
    </xf>
    <xf numFmtId="0" fontId="17" fillId="0" borderId="0" xfId="1" applyFont="1" applyAlignment="1">
      <alignment horizontal="center" vertical="center" wrapText="1"/>
    </xf>
    <xf numFmtId="0" fontId="32" fillId="0" borderId="0" xfId="0" applyFont="1" applyAlignment="1">
      <alignment horizontal="left" vertical="center" wrapText="1"/>
    </xf>
    <xf numFmtId="0" fontId="31" fillId="0" borderId="0" xfId="0" applyFont="1" applyAlignment="1">
      <alignment vertical="center" wrapText="1"/>
    </xf>
    <xf numFmtId="0" fontId="29" fillId="7" borderId="7" xfId="8" applyFont="1" applyFill="1" applyBorder="1" applyAlignment="1">
      <alignment horizontal="center" vertical="center" wrapText="1"/>
    </xf>
    <xf numFmtId="0" fontId="33" fillId="5" borderId="6" xfId="5" applyFont="1" applyFill="1" applyBorder="1" applyAlignment="1" applyProtection="1">
      <alignment horizontal="center" vertical="center"/>
      <protection locked="0"/>
    </xf>
    <xf numFmtId="0" fontId="21" fillId="0" borderId="6" xfId="5" applyFont="1" applyBorder="1" applyAlignment="1" applyProtection="1">
      <alignment horizontal="center" vertical="center"/>
      <protection locked="0"/>
    </xf>
    <xf numFmtId="0" fontId="17" fillId="5" borderId="6" xfId="5" applyFont="1" applyFill="1" applyBorder="1" applyAlignment="1">
      <alignment horizontal="center" vertical="center"/>
    </xf>
    <xf numFmtId="0" fontId="19" fillId="5" borderId="6" xfId="5" applyFont="1" applyFill="1" applyBorder="1" applyAlignment="1">
      <alignment horizontal="center" vertical="center"/>
    </xf>
    <xf numFmtId="0" fontId="21" fillId="5" borderId="6" xfId="5" applyFont="1" applyFill="1" applyBorder="1" applyAlignment="1">
      <alignment horizontal="center" vertical="center"/>
    </xf>
    <xf numFmtId="0" fontId="9" fillId="8" borderId="9" xfId="1" applyFont="1" applyFill="1" applyBorder="1" applyAlignment="1">
      <alignment horizontal="center" vertical="center"/>
    </xf>
    <xf numFmtId="0" fontId="9" fillId="8" borderId="7" xfId="1" applyFont="1" applyFill="1" applyBorder="1" applyAlignment="1">
      <alignment horizontal="center" vertical="center"/>
    </xf>
    <xf numFmtId="0" fontId="21" fillId="10" borderId="5" xfId="5" applyFont="1" applyFill="1" applyBorder="1" applyAlignment="1">
      <alignment horizontal="center" vertical="center" wrapText="1"/>
    </xf>
    <xf numFmtId="0" fontId="19" fillId="10" borderId="5" xfId="5" applyFont="1" applyFill="1" applyBorder="1" applyAlignment="1">
      <alignment horizontal="center" vertical="center" wrapText="1"/>
    </xf>
    <xf numFmtId="0" fontId="21" fillId="10" borderId="8" xfId="5" applyFont="1" applyFill="1" applyBorder="1" applyAlignment="1">
      <alignment horizontal="center" vertical="center" wrapText="1"/>
    </xf>
    <xf numFmtId="166" fontId="8" fillId="0" borderId="0" xfId="1" applyNumberFormat="1" applyFont="1"/>
    <xf numFmtId="0" fontId="35" fillId="0" borderId="0" xfId="0" applyFont="1"/>
    <xf numFmtId="0" fontId="39" fillId="0" borderId="0" xfId="0" applyFont="1"/>
    <xf numFmtId="0" fontId="38" fillId="0" borderId="0" xfId="0" applyFont="1"/>
    <xf numFmtId="0" fontId="33" fillId="0" borderId="6" xfId="5" applyFont="1" applyBorder="1" applyAlignment="1" applyProtection="1">
      <alignment horizontal="center" vertical="center"/>
      <protection locked="0"/>
    </xf>
    <xf numFmtId="0" fontId="8" fillId="0" borderId="6" xfId="1" applyFont="1" applyBorder="1"/>
    <xf numFmtId="14" fontId="8" fillId="0" borderId="6" xfId="1" applyNumberFormat="1" applyFont="1" applyBorder="1"/>
    <xf numFmtId="0" fontId="21" fillId="0" borderId="6" xfId="5" quotePrefix="1" applyFont="1" applyBorder="1" applyAlignment="1" applyProtection="1">
      <alignment horizontal="center" vertical="center"/>
      <protection locked="0"/>
    </xf>
    <xf numFmtId="2" fontId="21" fillId="0" borderId="6" xfId="5" applyNumberFormat="1" applyFont="1" applyBorder="1" applyAlignment="1" applyProtection="1">
      <alignment horizontal="center" vertical="center"/>
      <protection locked="0"/>
    </xf>
    <xf numFmtId="14" fontId="21" fillId="0" borderId="6" xfId="5" applyNumberFormat="1" applyFont="1" applyBorder="1" applyAlignment="1" applyProtection="1">
      <alignment horizontal="center" vertical="center"/>
      <protection locked="0"/>
    </xf>
    <xf numFmtId="49" fontId="21" fillId="3" borderId="5" xfId="6" applyNumberFormat="1" applyFont="1" applyFill="1" applyBorder="1" applyAlignment="1" applyProtection="1">
      <alignment horizontal="center" vertical="center"/>
      <protection locked="0"/>
    </xf>
    <xf numFmtId="0" fontId="19" fillId="10" borderId="14" xfId="5" applyFont="1" applyFill="1" applyBorder="1" applyAlignment="1">
      <alignment horizontal="center" vertical="center" wrapText="1"/>
    </xf>
    <xf numFmtId="0" fontId="30" fillId="10" borderId="0" xfId="5" applyFont="1" applyFill="1" applyAlignment="1">
      <alignment vertical="center"/>
    </xf>
    <xf numFmtId="14" fontId="21" fillId="0" borderId="22" xfId="5" applyNumberFormat="1" applyFont="1" applyBorder="1" applyAlignment="1" applyProtection="1">
      <alignment horizontal="center" vertical="center"/>
      <protection locked="0"/>
    </xf>
    <xf numFmtId="2" fontId="21" fillId="0" borderId="22" xfId="5" applyNumberFormat="1" applyFont="1" applyBorder="1" applyAlignment="1" applyProtection="1">
      <alignment horizontal="center" vertical="center"/>
      <protection locked="0"/>
    </xf>
    <xf numFmtId="0" fontId="17" fillId="5" borderId="22" xfId="5" applyFont="1" applyFill="1" applyBorder="1" applyAlignment="1">
      <alignment horizontal="center" vertical="center"/>
    </xf>
    <xf numFmtId="0" fontId="21" fillId="10" borderId="18" xfId="5" applyFont="1" applyFill="1" applyBorder="1" applyAlignment="1">
      <alignment horizontal="center" vertical="center" wrapText="1"/>
    </xf>
    <xf numFmtId="0" fontId="21" fillId="10" borderId="24" xfId="5" applyFont="1" applyFill="1" applyBorder="1" applyAlignment="1">
      <alignment horizontal="center" vertical="center" wrapText="1"/>
    </xf>
    <xf numFmtId="0" fontId="21" fillId="5" borderId="20" xfId="5" applyFont="1" applyFill="1" applyBorder="1" applyAlignment="1">
      <alignment horizontal="center" vertical="center"/>
    </xf>
    <xf numFmtId="10" fontId="19" fillId="5" borderId="11" xfId="5" applyNumberFormat="1" applyFont="1" applyFill="1" applyBorder="1" applyAlignment="1">
      <alignment horizontal="center" vertical="center"/>
    </xf>
    <xf numFmtId="39" fontId="21" fillId="0" borderId="20" xfId="5" applyNumberFormat="1" applyFont="1" applyBorder="1" applyAlignment="1" applyProtection="1">
      <alignment horizontal="center" vertical="center"/>
      <protection locked="0"/>
    </xf>
    <xf numFmtId="9" fontId="21" fillId="5" borderId="19" xfId="7" applyFont="1" applyFill="1" applyBorder="1" applyAlignment="1" applyProtection="1">
      <alignment horizontal="center" vertical="center"/>
    </xf>
    <xf numFmtId="39" fontId="21" fillId="0" borderId="21" xfId="5" applyNumberFormat="1" applyFont="1" applyBorder="1" applyAlignment="1" applyProtection="1">
      <alignment horizontal="center" vertical="center"/>
      <protection locked="0"/>
    </xf>
    <xf numFmtId="9" fontId="21" fillId="5" borderId="23" xfId="7" applyFont="1" applyFill="1" applyBorder="1" applyAlignment="1" applyProtection="1">
      <alignment horizontal="center" vertical="center"/>
    </xf>
    <xf numFmtId="0" fontId="19" fillId="10" borderId="8" xfId="5" applyFont="1" applyFill="1" applyBorder="1" applyAlignment="1">
      <alignment horizontal="center" vertical="center" wrapText="1"/>
    </xf>
    <xf numFmtId="0" fontId="17" fillId="12" borderId="5" xfId="5" applyFont="1" applyFill="1" applyBorder="1" applyAlignment="1">
      <alignment horizontal="center" vertical="center" wrapText="1"/>
    </xf>
    <xf numFmtId="0" fontId="17" fillId="11" borderId="5" xfId="5" applyFont="1" applyFill="1" applyBorder="1" applyAlignment="1">
      <alignment horizontal="center" vertical="center" wrapText="1"/>
    </xf>
    <xf numFmtId="167" fontId="21" fillId="5" borderId="6" xfId="5" applyNumberFormat="1" applyFont="1" applyFill="1" applyBorder="1" applyAlignment="1">
      <alignment horizontal="center" vertical="center"/>
    </xf>
    <xf numFmtId="167" fontId="21" fillId="5" borderId="5" xfId="5" applyNumberFormat="1" applyFont="1" applyFill="1" applyBorder="1" applyAlignment="1">
      <alignment horizontal="center" vertical="center"/>
    </xf>
    <xf numFmtId="0" fontId="21" fillId="11" borderId="6" xfId="5" applyFont="1" applyFill="1" applyBorder="1" applyAlignment="1">
      <alignment horizontal="center" vertical="center" wrapText="1"/>
    </xf>
    <xf numFmtId="0" fontId="21" fillId="12" borderId="6" xfId="5" applyFont="1" applyFill="1" applyBorder="1" applyAlignment="1">
      <alignment horizontal="center" vertical="center" wrapText="1"/>
    </xf>
    <xf numFmtId="0" fontId="17" fillId="12" borderId="12" xfId="1" applyFont="1" applyFill="1" applyBorder="1" applyAlignment="1">
      <alignment vertical="center" wrapText="1"/>
    </xf>
    <xf numFmtId="0" fontId="21" fillId="11" borderId="5" xfId="5" applyFont="1" applyFill="1" applyBorder="1" applyAlignment="1">
      <alignment horizontal="center" vertical="center" wrapText="1"/>
    </xf>
    <xf numFmtId="0" fontId="21" fillId="12" borderId="5" xfId="5" applyFont="1" applyFill="1" applyBorder="1" applyAlignment="1">
      <alignment horizontal="center" vertical="center" wrapText="1"/>
    </xf>
    <xf numFmtId="167" fontId="17" fillId="5" borderId="5" xfId="5" applyNumberFormat="1" applyFont="1" applyFill="1" applyBorder="1" applyAlignment="1">
      <alignment horizontal="center" vertical="center"/>
    </xf>
    <xf numFmtId="167" fontId="17" fillId="5" borderId="6" xfId="5" applyNumberFormat="1" applyFont="1" applyFill="1" applyBorder="1" applyAlignment="1">
      <alignment horizontal="center" vertical="center"/>
    </xf>
    <xf numFmtId="0" fontId="20" fillId="10" borderId="5" xfId="5" applyFont="1" applyFill="1" applyBorder="1" applyAlignment="1">
      <alignment horizontal="center" vertical="center" wrapText="1"/>
    </xf>
    <xf numFmtId="0" fontId="19" fillId="0" borderId="6" xfId="5" applyFont="1" applyBorder="1" applyAlignment="1">
      <alignment horizontal="center" vertical="center"/>
    </xf>
    <xf numFmtId="0" fontId="19" fillId="0" borderId="11" xfId="5" applyFont="1" applyBorder="1" applyAlignment="1">
      <alignment horizontal="center" vertical="center"/>
    </xf>
    <xf numFmtId="0" fontId="17" fillId="12" borderId="5" xfId="1" applyFont="1" applyFill="1" applyBorder="1" applyAlignment="1">
      <alignment horizontal="center" vertical="center" wrapText="1"/>
    </xf>
    <xf numFmtId="0" fontId="17" fillId="12" borderId="11" xfId="1" applyFont="1" applyFill="1" applyBorder="1" applyAlignment="1">
      <alignment horizontal="center" vertical="center" wrapText="1"/>
    </xf>
    <xf numFmtId="0" fontId="36" fillId="0" borderId="0" xfId="0" applyFont="1"/>
    <xf numFmtId="0" fontId="35" fillId="0" borderId="15" xfId="0" applyFont="1" applyBorder="1"/>
    <xf numFmtId="0" fontId="35" fillId="0" borderId="16" xfId="0" applyFont="1" applyBorder="1"/>
    <xf numFmtId="0" fontId="35" fillId="0" borderId="17" xfId="0" applyFont="1" applyBorder="1"/>
    <xf numFmtId="0" fontId="35" fillId="0" borderId="28" xfId="0" applyFont="1" applyBorder="1"/>
    <xf numFmtId="0" fontId="35" fillId="0" borderId="29" xfId="0" applyFont="1" applyBorder="1"/>
    <xf numFmtId="0" fontId="35" fillId="0" borderId="25" xfId="0" applyFont="1" applyBorder="1"/>
    <xf numFmtId="0" fontId="35" fillId="0" borderId="3" xfId="0" applyFont="1" applyBorder="1"/>
    <xf numFmtId="0" fontId="35" fillId="0" borderId="26" xfId="0" applyFont="1" applyBorder="1"/>
    <xf numFmtId="0" fontId="37" fillId="0" borderId="0" xfId="0" applyFont="1"/>
    <xf numFmtId="14" fontId="21" fillId="5" borderId="20" xfId="5" applyNumberFormat="1" applyFont="1" applyFill="1" applyBorder="1" applyAlignment="1" applyProtection="1">
      <alignment horizontal="center" vertical="center"/>
      <protection locked="0"/>
    </xf>
    <xf numFmtId="1" fontId="21" fillId="0" borderId="19" xfId="5" quotePrefix="1" applyNumberFormat="1" applyFont="1" applyBorder="1" applyAlignment="1" applyProtection="1">
      <alignment horizontal="center" vertical="center"/>
      <protection locked="0"/>
    </xf>
    <xf numFmtId="1" fontId="21" fillId="0" borderId="19" xfId="5" applyNumberFormat="1" applyFont="1" applyBorder="1" applyAlignment="1" applyProtection="1">
      <alignment horizontal="center" vertical="center"/>
      <protection locked="0"/>
    </xf>
    <xf numFmtId="1" fontId="21" fillId="0" borderId="23" xfId="5" applyNumberFormat="1" applyFont="1" applyBorder="1" applyAlignment="1" applyProtection="1">
      <alignment horizontal="center" vertical="center"/>
      <protection locked="0"/>
    </xf>
    <xf numFmtId="0" fontId="0" fillId="0" borderId="0" xfId="0" applyProtection="1">
      <protection locked="0"/>
    </xf>
    <xf numFmtId="0" fontId="3" fillId="0" borderId="0" xfId="0" applyFont="1" applyAlignment="1">
      <alignment horizontal="center" vertical="center"/>
    </xf>
    <xf numFmtId="2" fontId="3" fillId="0" borderId="0" xfId="0" applyNumberFormat="1" applyFont="1" applyAlignment="1">
      <alignment horizontal="center" vertical="center"/>
    </xf>
    <xf numFmtId="0" fontId="9" fillId="0" borderId="0" xfId="1" applyFont="1" applyAlignment="1">
      <alignment horizontal="center" vertical="center"/>
    </xf>
    <xf numFmtId="0" fontId="2" fillId="6" borderId="0" xfId="0" applyFont="1" applyFill="1" applyProtection="1">
      <protection locked="0"/>
    </xf>
    <xf numFmtId="49" fontId="2" fillId="6" borderId="0" xfId="0" applyNumberFormat="1" applyFont="1" applyFill="1" applyProtection="1">
      <protection locked="0"/>
    </xf>
    <xf numFmtId="49" fontId="0" fillId="0" borderId="0" xfId="0" applyNumberFormat="1" applyProtection="1">
      <protection locked="0"/>
    </xf>
    <xf numFmtId="14" fontId="0" fillId="0" borderId="0" xfId="0" applyNumberFormat="1" applyProtection="1">
      <protection locked="0"/>
    </xf>
    <xf numFmtId="0" fontId="13" fillId="0" borderId="0" xfId="1" quotePrefix="1" applyFont="1"/>
    <xf numFmtId="0" fontId="40" fillId="0" borderId="0" xfId="1" applyFont="1"/>
    <xf numFmtId="0" fontId="40" fillId="0" borderId="0" xfId="1" applyFont="1" applyAlignment="1">
      <alignment horizontal="right"/>
    </xf>
    <xf numFmtId="14" fontId="8" fillId="0" borderId="0" xfId="1" applyNumberFormat="1" applyFont="1"/>
    <xf numFmtId="0" fontId="8" fillId="0" borderId="0" xfId="1" applyFont="1" applyAlignment="1">
      <alignment horizontal="left"/>
    </xf>
    <xf numFmtId="9" fontId="8" fillId="0" borderId="0" xfId="1" applyNumberFormat="1" applyFont="1"/>
    <xf numFmtId="1" fontId="21" fillId="5" borderId="20" xfId="5" applyNumberFormat="1" applyFont="1" applyFill="1" applyBorder="1" applyAlignment="1">
      <alignment horizontal="center" vertical="center"/>
    </xf>
    <xf numFmtId="14" fontId="0" fillId="0" borderId="0" xfId="0" applyNumberFormat="1"/>
    <xf numFmtId="0" fontId="41" fillId="0" borderId="0" xfId="0" applyFont="1"/>
    <xf numFmtId="14" fontId="2" fillId="6" borderId="0" xfId="0" applyNumberFormat="1" applyFont="1" applyFill="1" applyProtection="1">
      <protection locked="0"/>
    </xf>
    <xf numFmtId="1" fontId="2" fillId="6" borderId="0" xfId="0" applyNumberFormat="1" applyFont="1" applyFill="1" applyProtection="1">
      <protection locked="0"/>
    </xf>
    <xf numFmtId="1" fontId="0" fillId="0" borderId="0" xfId="0" applyNumberFormat="1"/>
    <xf numFmtId="1" fontId="0" fillId="0" borderId="0" xfId="0" applyNumberFormat="1" applyProtection="1">
      <protection locked="0"/>
    </xf>
    <xf numFmtId="168" fontId="8" fillId="0" borderId="0" xfId="1" applyNumberFormat="1" applyFont="1"/>
    <xf numFmtId="168" fontId="8" fillId="0" borderId="3" xfId="1" applyNumberFormat="1" applyFont="1" applyBorder="1"/>
    <xf numFmtId="168" fontId="10" fillId="0" borderId="0" xfId="1" applyNumberFormat="1" applyFont="1"/>
    <xf numFmtId="168" fontId="17" fillId="0" borderId="0" xfId="1" applyNumberFormat="1" applyFont="1" applyAlignment="1">
      <alignment horizontal="center" vertical="center" wrapText="1"/>
    </xf>
    <xf numFmtId="168" fontId="21" fillId="10" borderId="8" xfId="5" applyNumberFormat="1" applyFont="1" applyFill="1" applyBorder="1" applyAlignment="1">
      <alignment horizontal="center" vertical="center" wrapText="1"/>
    </xf>
    <xf numFmtId="168" fontId="21" fillId="5" borderId="6" xfId="5" applyNumberFormat="1" applyFont="1" applyFill="1" applyBorder="1" applyAlignment="1" applyProtection="1">
      <alignment horizontal="center" vertical="center"/>
      <protection locked="0"/>
    </xf>
    <xf numFmtId="168" fontId="21" fillId="5" borderId="6" xfId="5" applyNumberFormat="1" applyFont="1" applyFill="1" applyBorder="1" applyAlignment="1">
      <alignment horizontal="center" vertical="center"/>
    </xf>
    <xf numFmtId="168" fontId="40" fillId="0" borderId="0" xfId="1" applyNumberFormat="1" applyFont="1"/>
    <xf numFmtId="0" fontId="36" fillId="0" borderId="0" xfId="0" applyFont="1" applyAlignment="1">
      <alignment horizontal="left"/>
    </xf>
    <xf numFmtId="0" fontId="35" fillId="0" borderId="0" xfId="0" quotePrefix="1" applyFont="1" applyAlignment="1">
      <alignment horizontal="left" wrapText="1"/>
    </xf>
    <xf numFmtId="0" fontId="35" fillId="0" borderId="0" xfId="0" applyFont="1" applyAlignment="1">
      <alignment horizontal="left" wrapText="1"/>
    </xf>
    <xf numFmtId="0" fontId="17" fillId="11" borderId="12" xfId="1" applyFont="1" applyFill="1" applyBorder="1" applyAlignment="1">
      <alignment horizontal="center" vertical="center" wrapText="1"/>
    </xf>
    <xf numFmtId="0" fontId="17" fillId="11" borderId="27" xfId="1" applyFont="1" applyFill="1" applyBorder="1" applyAlignment="1">
      <alignment horizontal="center" vertical="center" wrapText="1"/>
    </xf>
    <xf numFmtId="0" fontId="17" fillId="11" borderId="13" xfId="1" applyFont="1" applyFill="1" applyBorder="1" applyAlignment="1">
      <alignment horizontal="center" vertical="center" wrapText="1"/>
    </xf>
    <xf numFmtId="0" fontId="32" fillId="0" borderId="0" xfId="0" quotePrefix="1" applyFont="1" applyAlignment="1">
      <alignment horizontal="left" vertical="center" wrapText="1"/>
    </xf>
    <xf numFmtId="0" fontId="32" fillId="0" borderId="0" xfId="0" applyFont="1" applyAlignment="1">
      <alignment horizontal="left" vertical="center" wrapText="1"/>
    </xf>
    <xf numFmtId="0" fontId="27" fillId="0" borderId="7" xfId="1" quotePrefix="1" applyFont="1" applyBorder="1" applyAlignment="1">
      <alignment horizontal="center" vertical="center" wrapText="1"/>
    </xf>
    <xf numFmtId="0" fontId="9" fillId="8" borderId="15" xfId="1" applyFont="1" applyFill="1" applyBorder="1" applyAlignment="1">
      <alignment horizontal="center" vertical="center" wrapText="1"/>
    </xf>
    <xf numFmtId="0" fontId="9" fillId="8" borderId="17" xfId="1" applyFont="1" applyFill="1" applyBorder="1" applyAlignment="1">
      <alignment horizontal="center" vertical="center" wrapText="1"/>
    </xf>
    <xf numFmtId="0" fontId="9" fillId="8" borderId="25" xfId="1" applyFont="1" applyFill="1" applyBorder="1" applyAlignment="1">
      <alignment horizontal="center" vertical="center" wrapText="1"/>
    </xf>
    <xf numFmtId="0" fontId="9" fillId="8" borderId="26" xfId="1" applyFont="1" applyFill="1" applyBorder="1" applyAlignment="1">
      <alignment horizontal="center" vertical="center" wrapText="1"/>
    </xf>
    <xf numFmtId="0" fontId="9" fillId="12" borderId="15" xfId="1" applyFont="1" applyFill="1" applyBorder="1" applyAlignment="1">
      <alignment horizontal="center" vertical="center" wrapText="1"/>
    </xf>
    <xf numFmtId="0" fontId="9" fillId="12" borderId="17" xfId="1" applyFont="1" applyFill="1" applyBorder="1" applyAlignment="1">
      <alignment horizontal="center" vertical="center" wrapText="1"/>
    </xf>
    <xf numFmtId="0" fontId="9" fillId="12" borderId="25" xfId="1" applyFont="1" applyFill="1" applyBorder="1" applyAlignment="1">
      <alignment horizontal="center" vertical="center" wrapText="1"/>
    </xf>
    <xf numFmtId="0" fontId="9" fillId="12" borderId="26" xfId="1" applyFont="1" applyFill="1" applyBorder="1" applyAlignment="1">
      <alignment horizontal="center" vertical="center" wrapText="1"/>
    </xf>
    <xf numFmtId="0" fontId="32" fillId="0" borderId="9" xfId="0" quotePrefix="1" applyFont="1" applyBorder="1" applyAlignment="1">
      <alignment horizontal="center" vertical="center" wrapText="1"/>
    </xf>
    <xf numFmtId="0" fontId="27" fillId="0" borderId="0" xfId="1" quotePrefix="1" applyFont="1" applyAlignment="1">
      <alignment horizontal="center" vertical="center" wrapText="1"/>
    </xf>
    <xf numFmtId="166" fontId="9" fillId="0" borderId="5" xfId="1" applyNumberFormat="1" applyFont="1" applyBorder="1" applyAlignment="1">
      <alignment horizontal="center" vertical="center" wrapText="1"/>
    </xf>
    <xf numFmtId="166" fontId="9" fillId="0" borderId="11" xfId="1" applyNumberFormat="1" applyFont="1" applyBorder="1" applyAlignment="1">
      <alignment horizontal="center" vertical="center" wrapText="1"/>
    </xf>
    <xf numFmtId="0" fontId="7" fillId="0" borderId="5" xfId="1" applyFont="1" applyBorder="1" applyAlignment="1">
      <alignment horizontal="left" vertical="center" wrapText="1"/>
    </xf>
    <xf numFmtId="0" fontId="7" fillId="0" borderId="11" xfId="1" applyFont="1" applyBorder="1" applyAlignment="1">
      <alignment horizontal="left" vertical="center" wrapText="1"/>
    </xf>
    <xf numFmtId="0" fontId="9" fillId="11" borderId="15" xfId="1" applyFont="1" applyFill="1" applyBorder="1" applyAlignment="1">
      <alignment horizontal="center" vertical="center"/>
    </xf>
    <xf numFmtId="0" fontId="9" fillId="11" borderId="16" xfId="1" applyFont="1" applyFill="1" applyBorder="1" applyAlignment="1">
      <alignment horizontal="center" vertical="center"/>
    </xf>
    <xf numFmtId="0" fontId="9" fillId="11" borderId="25" xfId="1" applyFont="1" applyFill="1" applyBorder="1" applyAlignment="1">
      <alignment horizontal="center" vertical="center"/>
    </xf>
    <xf numFmtId="0" fontId="9" fillId="11" borderId="3" xfId="1" applyFont="1" applyFill="1" applyBorder="1" applyAlignment="1">
      <alignment horizontal="center" vertical="center"/>
    </xf>
    <xf numFmtId="0" fontId="17" fillId="12" borderId="12" xfId="1" applyFont="1" applyFill="1" applyBorder="1" applyAlignment="1">
      <alignment horizontal="center" vertical="center" wrapText="1"/>
    </xf>
    <xf numFmtId="0" fontId="17" fillId="12" borderId="27" xfId="1" applyFont="1" applyFill="1" applyBorder="1" applyAlignment="1">
      <alignment horizontal="center" vertical="center" wrapText="1"/>
    </xf>
    <xf numFmtId="0" fontId="17" fillId="12" borderId="13" xfId="1" applyFont="1" applyFill="1" applyBorder="1" applyAlignment="1">
      <alignment horizontal="center" vertical="center" wrapText="1"/>
    </xf>
    <xf numFmtId="167" fontId="20" fillId="12" borderId="5" xfId="1" applyNumberFormat="1" applyFont="1" applyFill="1" applyBorder="1" applyAlignment="1">
      <alignment horizontal="center" vertical="center" wrapText="1"/>
    </xf>
    <xf numFmtId="0" fontId="20" fillId="12" borderId="11" xfId="1" applyFont="1" applyFill="1" applyBorder="1" applyAlignment="1">
      <alignment horizontal="center" vertical="center" wrapText="1"/>
    </xf>
    <xf numFmtId="0" fontId="9" fillId="0" borderId="0" xfId="1" applyFont="1" applyAlignment="1">
      <alignment horizontal="center"/>
    </xf>
    <xf numFmtId="0" fontId="11" fillId="2" borderId="0" xfId="1" applyFont="1" applyFill="1" applyAlignment="1">
      <alignment horizontal="center" vertical="center" wrapText="1"/>
    </xf>
    <xf numFmtId="0" fontId="25" fillId="0" borderId="0" xfId="8" applyFill="1" applyAlignment="1">
      <alignment horizontal="center" vertical="center" wrapText="1"/>
    </xf>
    <xf numFmtId="0" fontId="28" fillId="0" borderId="0" xfId="8" applyFont="1" applyFill="1" applyAlignment="1">
      <alignment horizontal="center" vertical="center" wrapText="1"/>
    </xf>
    <xf numFmtId="0" fontId="34" fillId="0" borderId="0" xfId="1" applyFont="1" applyAlignment="1">
      <alignment horizontal="left" wrapText="1"/>
    </xf>
    <xf numFmtId="49" fontId="21" fillId="3" borderId="5" xfId="6" applyNumberFormat="1" applyFont="1" applyFill="1" applyBorder="1" applyAlignment="1" applyProtection="1">
      <alignment horizontal="center" vertical="center" wrapText="1"/>
      <protection locked="0"/>
    </xf>
    <xf numFmtId="49" fontId="21" fillId="3" borderId="11" xfId="6" applyNumberFormat="1" applyFont="1" applyFill="1" applyBorder="1" applyAlignment="1" applyProtection="1">
      <alignment horizontal="center" vertical="center" wrapText="1"/>
      <protection locked="0"/>
    </xf>
    <xf numFmtId="165" fontId="18" fillId="9" borderId="5" xfId="5" applyNumberFormat="1" applyFont="1" applyFill="1" applyBorder="1" applyAlignment="1" applyProtection="1">
      <alignment horizontal="center" vertical="center"/>
      <protection locked="0"/>
    </xf>
    <xf numFmtId="165" fontId="18" fillId="9" borderId="11" xfId="5" applyNumberFormat="1" applyFont="1" applyFill="1" applyBorder="1" applyAlignment="1" applyProtection="1">
      <alignment horizontal="center" vertical="center"/>
      <protection locked="0"/>
    </xf>
    <xf numFmtId="0" fontId="10" fillId="5" borderId="5" xfId="1" applyFont="1" applyFill="1" applyBorder="1" applyAlignment="1">
      <alignment horizontal="center" vertical="center" wrapText="1"/>
    </xf>
    <xf numFmtId="0" fontId="10" fillId="5" borderId="11" xfId="1" applyFont="1" applyFill="1" applyBorder="1" applyAlignment="1">
      <alignment horizontal="center" vertical="center" wrapText="1"/>
    </xf>
    <xf numFmtId="1" fontId="20" fillId="9" borderId="5" xfId="5" applyNumberFormat="1" applyFont="1" applyFill="1" applyBorder="1" applyAlignment="1" applyProtection="1">
      <alignment horizontal="center" vertical="center"/>
      <protection locked="0"/>
    </xf>
    <xf numFmtId="1" fontId="20" fillId="9" borderId="11" xfId="5" applyNumberFormat="1" applyFont="1" applyFill="1" applyBorder="1" applyAlignment="1" applyProtection="1">
      <alignment horizontal="center" vertical="center"/>
      <protection locked="0"/>
    </xf>
    <xf numFmtId="0" fontId="17" fillId="11" borderId="5" xfId="1" applyFont="1" applyFill="1" applyBorder="1" applyAlignment="1">
      <alignment horizontal="center" vertical="center" wrapText="1"/>
    </xf>
    <xf numFmtId="0" fontId="17" fillId="11" borderId="11" xfId="1" applyFont="1" applyFill="1" applyBorder="1" applyAlignment="1">
      <alignment horizontal="center" vertical="center" wrapText="1"/>
    </xf>
    <xf numFmtId="167" fontId="20" fillId="11" borderId="5" xfId="1" applyNumberFormat="1" applyFont="1" applyFill="1" applyBorder="1" applyAlignment="1">
      <alignment horizontal="center" vertical="center" wrapText="1"/>
    </xf>
    <xf numFmtId="0" fontId="20" fillId="11" borderId="11" xfId="1" applyFont="1" applyFill="1" applyBorder="1" applyAlignment="1">
      <alignment horizontal="center" vertical="center" wrapText="1"/>
    </xf>
  </cellXfs>
  <cellStyles count="9">
    <cellStyle name="Lien hypertexte" xfId="8" builtinId="8"/>
    <cellStyle name="Lien hypertexte 2" xfId="2" xr:uid="{1398C0FD-09D4-C64D-8CEF-EB747295BF65}"/>
    <cellStyle name="ligne sous theme dans tableau" xfId="3" xr:uid="{B1383439-6EC1-A64B-A2DA-AD24F32B0429}"/>
    <cellStyle name="Milliers 2" xfId="6" xr:uid="{2355A4DA-EE10-9D49-A84E-6D9A0C6E4D05}"/>
    <cellStyle name="Normal" xfId="0" builtinId="0"/>
    <cellStyle name="Normal 2" xfId="1" xr:uid="{D0C19176-DC60-B540-9EAE-0718C5901D94}"/>
    <cellStyle name="Normal 2 2" xfId="5" xr:uid="{FDB77302-F953-5545-912F-426A56C38EBE}"/>
    <cellStyle name="Normal 3" xfId="4" xr:uid="{60CA674C-2002-FB44-81C9-ABEE34898BDD}"/>
    <cellStyle name="Pourcentage" xfId="7" builtinId="5"/>
  </cellStyles>
  <dxfs count="4">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color theme="0"/>
      </font>
      <fill>
        <patternFill>
          <bgColor rgb="FF09A7A7"/>
        </patternFill>
      </fill>
    </dxf>
  </dxfs>
  <tableStyles count="0" defaultTableStyle="TableStyleMedium2" defaultPivotStyle="PivotStyleLight16"/>
  <colors>
    <mruColors>
      <color rgb="FFEBEBEB"/>
      <color rgb="FFCEF6F6"/>
      <color rgb="FFFFFFFF"/>
      <color rgb="FF0BD1D1"/>
      <color rgb="FFFFF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image" Target="../media/image2.png"/><Relationship Id="rId7" Type="http://schemas.openxmlformats.org/officeDocument/2006/relationships/customXml" Target="../ink/ink4.xml"/><Relationship Id="rId2" Type="http://schemas.openxmlformats.org/officeDocument/2006/relationships/customXml" Target="../ink/ink1.xml"/><Relationship Id="rId1" Type="http://schemas.openxmlformats.org/officeDocument/2006/relationships/image" Target="../media/image1.png"/><Relationship Id="rId6" Type="http://schemas.openxmlformats.org/officeDocument/2006/relationships/customXml" Target="../ink/ink3.xml"/><Relationship Id="rId5" Type="http://schemas.openxmlformats.org/officeDocument/2006/relationships/image" Target="../media/image3.png"/><Relationship Id="rId4" Type="http://schemas.openxmlformats.org/officeDocument/2006/relationships/customXml" Target="../ink/ink2.xml"/></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4</xdr:col>
      <xdr:colOff>860912</xdr:colOff>
      <xdr:row>5</xdr:row>
      <xdr:rowOff>18345</xdr:rowOff>
    </xdr:from>
    <xdr:to>
      <xdr:col>5</xdr:col>
      <xdr:colOff>885824</xdr:colOff>
      <xdr:row>6</xdr:row>
      <xdr:rowOff>219075</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842487" y="1170870"/>
          <a:ext cx="891687" cy="429330"/>
        </a:xfrm>
        <a:prstGeom prst="rect">
          <a:avLst/>
        </a:prstGeom>
      </xdr:spPr>
    </xdr:pic>
    <xdr:clientData/>
  </xdr:twoCellAnchor>
  <xdr:twoCellAnchor editAs="oneCell">
    <xdr:from>
      <xdr:col>2</xdr:col>
      <xdr:colOff>329780</xdr:colOff>
      <xdr:row>27</xdr:row>
      <xdr:rowOff>0</xdr:rowOff>
    </xdr:from>
    <xdr:to>
      <xdr:col>2</xdr:col>
      <xdr:colOff>335540</xdr:colOff>
      <xdr:row>27</xdr:row>
      <xdr:rowOff>3960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Encre 2">
              <a:extLst>
                <a:ext uri="{FF2B5EF4-FFF2-40B4-BE49-F238E27FC236}">
                  <a16:creationId xmlns:a16="http://schemas.microsoft.com/office/drawing/2014/main" id="{00000000-0008-0000-0000-000003000000}"/>
                </a:ext>
              </a:extLst>
            </xdr14:cNvPr>
            <xdr14:cNvContentPartPr/>
          </xdr14:nvContentPartPr>
          <xdr14:nvPr macro=""/>
          <xdr14:xfrm>
            <a:off x="3619080" y="6811920"/>
            <a:ext cx="5760" cy="3960"/>
          </xdr14:xfrm>
        </xdr:contentPart>
      </mc:Choice>
      <mc:Fallback xmlns="">
        <xdr:pic>
          <xdr:nvPicPr>
            <xdr:cNvPr id="3" name="Encre 2">
              <a:extLst>
                <a:ext uri="{FF2B5EF4-FFF2-40B4-BE49-F238E27FC236}">
                  <a16:creationId xmlns:a16="http://schemas.microsoft.com/office/drawing/2014/main" id="{FF808F3A-715A-195B-94D2-56DAACA1583E}"/>
                </a:ext>
              </a:extLst>
            </xdr:cNvPr>
            <xdr:cNvPicPr/>
          </xdr:nvPicPr>
          <xdr:blipFill>
            <a:blip xmlns:r="http://schemas.openxmlformats.org/officeDocument/2006/relationships" r:embed="rId3"/>
            <a:stretch>
              <a:fillRect/>
            </a:stretch>
          </xdr:blipFill>
          <xdr:spPr>
            <a:xfrm>
              <a:off x="3610440" y="6803280"/>
              <a:ext cx="23400" cy="21600"/>
            </a:xfrm>
            <a:prstGeom prst="rect">
              <a:avLst/>
            </a:prstGeom>
          </xdr:spPr>
        </xdr:pic>
      </mc:Fallback>
    </mc:AlternateContent>
    <xdr:clientData/>
  </xdr:twoCellAnchor>
  <xdr:twoCellAnchor editAs="oneCell">
    <xdr:from>
      <xdr:col>3</xdr:col>
      <xdr:colOff>537840</xdr:colOff>
      <xdr:row>26</xdr:row>
      <xdr:rowOff>128780</xdr:rowOff>
    </xdr:from>
    <xdr:to>
      <xdr:col>3</xdr:col>
      <xdr:colOff>538200</xdr:colOff>
      <xdr:row>26</xdr:row>
      <xdr:rowOff>129140</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Encre 3">
              <a:extLst>
                <a:ext uri="{FF2B5EF4-FFF2-40B4-BE49-F238E27FC236}">
                  <a16:creationId xmlns:a16="http://schemas.microsoft.com/office/drawing/2014/main" id="{00000000-0008-0000-0000-000004000000}"/>
                </a:ext>
              </a:extLst>
            </xdr14:cNvPr>
            <xdr14:cNvContentPartPr/>
          </xdr14:nvContentPartPr>
          <xdr14:nvPr macro=""/>
          <xdr14:xfrm>
            <a:off x="4652640" y="6085080"/>
            <a:ext cx="360" cy="360"/>
          </xdr14:xfrm>
        </xdr:contentPart>
      </mc:Choice>
      <mc:Fallback xmlns="">
        <xdr:pic>
          <xdr:nvPicPr>
            <xdr:cNvPr id="4" name="Encre 3">
              <a:extLst>
                <a:ext uri="{FF2B5EF4-FFF2-40B4-BE49-F238E27FC236}">
                  <a16:creationId xmlns:a16="http://schemas.microsoft.com/office/drawing/2014/main" id="{9FC9D627-2FBE-BA0B-6E2F-0EEFAF75C731}"/>
                </a:ext>
              </a:extLst>
            </xdr:cNvPr>
            <xdr:cNvPicPr/>
          </xdr:nvPicPr>
          <xdr:blipFill>
            <a:blip xmlns:r="http://schemas.openxmlformats.org/officeDocument/2006/relationships" r:embed="rId5"/>
            <a:stretch>
              <a:fillRect/>
            </a:stretch>
          </xdr:blipFill>
          <xdr:spPr>
            <a:xfrm>
              <a:off x="4644000" y="6076080"/>
              <a:ext cx="18000" cy="18000"/>
            </a:xfrm>
            <a:prstGeom prst="rect">
              <a:avLst/>
            </a:prstGeom>
          </xdr:spPr>
        </xdr:pic>
      </mc:Fallback>
    </mc:AlternateContent>
    <xdr:clientData/>
  </xdr:twoCellAnchor>
  <xdr:twoCellAnchor editAs="oneCell">
    <xdr:from>
      <xdr:col>2</xdr:col>
      <xdr:colOff>505460</xdr:colOff>
      <xdr:row>23</xdr:row>
      <xdr:rowOff>127340</xdr:rowOff>
    </xdr:from>
    <xdr:to>
      <xdr:col>2</xdr:col>
      <xdr:colOff>505820</xdr:colOff>
      <xdr:row>23</xdr:row>
      <xdr:rowOff>127700</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Encre 4">
              <a:extLst>
                <a:ext uri="{FF2B5EF4-FFF2-40B4-BE49-F238E27FC236}">
                  <a16:creationId xmlns:a16="http://schemas.microsoft.com/office/drawing/2014/main" id="{00000000-0008-0000-0000-000005000000}"/>
                </a:ext>
              </a:extLst>
            </xdr14:cNvPr>
            <xdr14:cNvContentPartPr/>
          </xdr14:nvContentPartPr>
          <xdr14:nvPr macro=""/>
          <xdr14:xfrm>
            <a:off x="3794760" y="5397840"/>
            <a:ext cx="360" cy="360"/>
          </xdr14:xfrm>
        </xdr:contentPart>
      </mc:Choice>
      <mc:Fallback xmlns="">
        <xdr:pic>
          <xdr:nvPicPr>
            <xdr:cNvPr id="5" name="Encre 4">
              <a:extLst>
                <a:ext uri="{FF2B5EF4-FFF2-40B4-BE49-F238E27FC236}">
                  <a16:creationId xmlns:a16="http://schemas.microsoft.com/office/drawing/2014/main" id="{D934E726-1696-2C2E-F6DD-5C3009FA1DBB}"/>
                </a:ext>
              </a:extLst>
            </xdr:cNvPr>
            <xdr:cNvPicPr/>
          </xdr:nvPicPr>
          <xdr:blipFill>
            <a:blip xmlns:r="http://schemas.openxmlformats.org/officeDocument/2006/relationships" r:embed="rId5"/>
            <a:stretch>
              <a:fillRect/>
            </a:stretch>
          </xdr:blipFill>
          <xdr:spPr>
            <a:xfrm>
              <a:off x="3785760" y="5388840"/>
              <a:ext cx="18000" cy="18000"/>
            </a:xfrm>
            <a:prstGeom prst="rect">
              <a:avLst/>
            </a:prstGeom>
          </xdr:spPr>
        </xdr:pic>
      </mc:Fallback>
    </mc:AlternateContent>
    <xdr:clientData/>
  </xdr:twoCellAnchor>
  <xdr:twoCellAnchor editAs="oneCell">
    <xdr:from>
      <xdr:col>3</xdr:col>
      <xdr:colOff>361440</xdr:colOff>
      <xdr:row>27</xdr:row>
      <xdr:rowOff>0</xdr:rowOff>
    </xdr:from>
    <xdr:to>
      <xdr:col>3</xdr:col>
      <xdr:colOff>365040</xdr:colOff>
      <xdr:row>27</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6" name="Encre 5">
              <a:extLst>
                <a:ext uri="{FF2B5EF4-FFF2-40B4-BE49-F238E27FC236}">
                  <a16:creationId xmlns:a16="http://schemas.microsoft.com/office/drawing/2014/main" id="{00000000-0008-0000-0000-000006000000}"/>
                </a:ext>
              </a:extLst>
            </xdr14:cNvPr>
            <xdr14:cNvContentPartPr/>
          </xdr14:nvContentPartPr>
          <xdr14:nvPr macro=""/>
          <xdr14:xfrm>
            <a:off x="4476240" y="6339600"/>
            <a:ext cx="3600" cy="360"/>
          </xdr14:xfrm>
        </xdr:contentPart>
      </mc:Choice>
      <mc:Fallback xmlns="">
        <xdr:pic>
          <xdr:nvPicPr>
            <xdr:cNvPr id="6" name="Encre 5">
              <a:extLst>
                <a:ext uri="{FF2B5EF4-FFF2-40B4-BE49-F238E27FC236}">
                  <a16:creationId xmlns:a16="http://schemas.microsoft.com/office/drawing/2014/main" id="{0F84647E-4715-8018-AF99-F5D710118A90}"/>
                </a:ext>
              </a:extLst>
            </xdr:cNvPr>
            <xdr:cNvPicPr/>
          </xdr:nvPicPr>
          <xdr:blipFill>
            <a:blip xmlns:r="http://schemas.openxmlformats.org/officeDocument/2006/relationships" r:embed="rId8"/>
            <a:stretch>
              <a:fillRect/>
            </a:stretch>
          </xdr:blipFill>
          <xdr:spPr>
            <a:xfrm>
              <a:off x="4467600" y="6330960"/>
              <a:ext cx="2124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1030110</xdr:colOff>
      <xdr:row>0</xdr:row>
      <xdr:rowOff>0</xdr:rowOff>
    </xdr:from>
    <xdr:to>
      <xdr:col>30</xdr:col>
      <xdr:colOff>472047</xdr:colOff>
      <xdr:row>6</xdr:row>
      <xdr:rowOff>56445</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8922999" y="0"/>
          <a:ext cx="3065943" cy="1241778"/>
        </a:xfrm>
        <a:prstGeom prst="rect">
          <a:avLst/>
        </a:prstGeom>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2-13T12:55:09.052"/>
    </inkml:context>
    <inkml:brush xml:id="br0">
      <inkml:brushProperty name="width" value="0.05" units="cm"/>
      <inkml:brushProperty name="height" value="0.05" units="cm"/>
    </inkml:brush>
  </inkml:definitions>
  <inkml:trace contextRef="#ctx0" brushRef="#br0">16 11 11516,'-8'-6'0,"1"2"0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2-13T12:55:16.384"/>
    </inkml:context>
    <inkml:brush xml:id="br0">
      <inkml:brushProperty name="width" value="0.05" units="cm"/>
      <inkml:brushProperty name="height" value="0.05" units="cm"/>
    </inkml:brush>
  </inkml:definitions>
  <inkml:trace contextRef="#ctx0" brushRef="#br0">1 0 24575,'0'0'0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2-13T12:55:17.652"/>
    </inkml:context>
    <inkml:brush xml:id="br0">
      <inkml:brushProperty name="width" value="0.05" units="cm"/>
      <inkml:brushProperty name="height" value="0.05" units="cm"/>
    </inkml:brush>
  </inkml:definitions>
  <inkml:trace contextRef="#ctx0" brushRef="#br0">0 0 24575,'0'0'0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12-13T12:55:24.201"/>
    </inkml:context>
    <inkml:brush xml:id="br0">
      <inkml:brushProperty name="width" value="0.05" units="cm"/>
      <inkml:brushProperty name="height" value="0.05" units="cm"/>
    </inkml:brush>
  </inkml:definitions>
  <inkml:trace contextRef="#ctx0" brushRef="#br0">9 1 19201,'-4'0'0,"0"0"0</inkml:trace>
</inkm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entreprendre.service-public.fr/vosdroits/F22203"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F19A9-A37F-489C-A396-0520C88D00A3}">
  <sheetPr codeName="Feuil1"/>
  <dimension ref="A1:Y31"/>
  <sheetViews>
    <sheetView showGridLines="0" zoomScaleNormal="100" workbookViewId="0">
      <selection activeCell="B25" sqref="B25"/>
    </sheetView>
  </sheetViews>
  <sheetFormatPr baseColWidth="10" defaultColWidth="10.85546875" defaultRowHeight="18" x14ac:dyDescent="0.25"/>
  <cols>
    <col min="1" max="1" width="27.7109375" style="51" customWidth="1"/>
    <col min="2" max="2" width="15.42578125" style="51" customWidth="1"/>
    <col min="3" max="3" width="10.85546875" style="51"/>
    <col min="4" max="4" width="20.7109375" style="51" customWidth="1"/>
    <col min="5" max="5" width="13" style="51" customWidth="1"/>
    <col min="6" max="6" width="20.42578125" style="51" customWidth="1"/>
    <col min="7" max="7" width="13" style="51" customWidth="1"/>
    <col min="8" max="8" width="38.42578125" style="51" customWidth="1"/>
    <col min="9" max="9" width="41.140625" style="51" customWidth="1"/>
    <col min="10" max="10" width="38.42578125" style="51" customWidth="1"/>
    <col min="11" max="16384" width="10.85546875" style="51"/>
  </cols>
  <sheetData>
    <row r="1" spans="1:7" x14ac:dyDescent="0.25">
      <c r="A1" s="51" t="s">
        <v>178</v>
      </c>
    </row>
    <row r="3" spans="1:7" x14ac:dyDescent="0.25">
      <c r="A3" s="52" t="s">
        <v>87</v>
      </c>
      <c r="C3" s="51" t="s">
        <v>97</v>
      </c>
      <c r="E3" s="40"/>
      <c r="F3" s="51" t="s">
        <v>98</v>
      </c>
      <c r="G3" s="51" t="s">
        <v>100</v>
      </c>
    </row>
    <row r="4" spans="1:7" x14ac:dyDescent="0.25">
      <c r="A4" s="52"/>
    </row>
    <row r="5" spans="1:7" ht="18.75" x14ac:dyDescent="0.3">
      <c r="A5" s="53" t="s">
        <v>92</v>
      </c>
    </row>
    <row r="6" spans="1:7" x14ac:dyDescent="0.25">
      <c r="A6" s="51" t="s">
        <v>101</v>
      </c>
      <c r="G6" s="51" t="s">
        <v>102</v>
      </c>
    </row>
    <row r="8" spans="1:7" x14ac:dyDescent="0.25">
      <c r="A8" s="51" t="s">
        <v>88</v>
      </c>
    </row>
    <row r="9" spans="1:7" x14ac:dyDescent="0.25">
      <c r="A9" s="51" t="s">
        <v>99</v>
      </c>
      <c r="F9" s="54"/>
    </row>
    <row r="10" spans="1:7" x14ac:dyDescent="0.25">
      <c r="A10" s="51" t="s">
        <v>147</v>
      </c>
    </row>
    <row r="11" spans="1:7" x14ac:dyDescent="0.25">
      <c r="A11" s="51" t="s">
        <v>89</v>
      </c>
    </row>
    <row r="14" spans="1:7" ht="18.75" x14ac:dyDescent="0.3">
      <c r="A14" s="53" t="s">
        <v>93</v>
      </c>
      <c r="B14" s="53"/>
      <c r="C14" s="53"/>
      <c r="D14" s="53"/>
      <c r="E14" s="53"/>
    </row>
    <row r="15" spans="1:7" x14ac:dyDescent="0.25">
      <c r="A15" s="51" t="s">
        <v>94</v>
      </c>
    </row>
    <row r="16" spans="1:7" x14ac:dyDescent="0.25">
      <c r="A16" s="51" t="s">
        <v>95</v>
      </c>
    </row>
    <row r="17" spans="1:25" x14ac:dyDescent="0.25">
      <c r="A17" s="51" t="s">
        <v>99</v>
      </c>
      <c r="F17" s="54"/>
    </row>
    <row r="18" spans="1:25" x14ac:dyDescent="0.25">
      <c r="A18" s="51" t="s">
        <v>147</v>
      </c>
    </row>
    <row r="19" spans="1:25" x14ac:dyDescent="0.25">
      <c r="A19" s="51" t="s">
        <v>96</v>
      </c>
    </row>
    <row r="22" spans="1:25" ht="18.75" x14ac:dyDescent="0.3">
      <c r="A22" s="134" t="s">
        <v>112</v>
      </c>
      <c r="B22" s="134"/>
      <c r="C22" s="134"/>
      <c r="D22" s="134"/>
      <c r="E22" s="134"/>
      <c r="F22" s="134"/>
      <c r="G22" s="134"/>
      <c r="H22" s="134"/>
      <c r="I22" s="134"/>
      <c r="J22" s="134"/>
    </row>
    <row r="23" spans="1:25" x14ac:dyDescent="0.25">
      <c r="B23" s="92"/>
      <c r="C23" s="93"/>
      <c r="D23" s="93"/>
      <c r="E23" s="93"/>
      <c r="F23" s="93"/>
      <c r="G23" s="93"/>
      <c r="H23" s="93"/>
      <c r="I23" s="93"/>
      <c r="J23" s="93"/>
      <c r="K23" s="93"/>
      <c r="L23" s="93"/>
      <c r="M23" s="93"/>
      <c r="N23" s="93"/>
      <c r="O23" s="93"/>
      <c r="P23" s="93"/>
      <c r="Q23" s="93"/>
      <c r="R23" s="93"/>
      <c r="S23" s="93"/>
      <c r="T23" s="93"/>
      <c r="U23" s="93"/>
      <c r="V23" s="93"/>
      <c r="W23" s="93"/>
      <c r="X23" s="93"/>
      <c r="Y23" s="94"/>
    </row>
    <row r="24" spans="1:25" ht="21.95" customHeight="1" x14ac:dyDescent="0.3">
      <c r="B24" s="95"/>
      <c r="C24" s="91" t="s">
        <v>146</v>
      </c>
      <c r="Y24" s="96"/>
    </row>
    <row r="25" spans="1:25" ht="171.95" customHeight="1" x14ac:dyDescent="0.25">
      <c r="B25" s="95"/>
      <c r="C25" s="135" t="s">
        <v>179</v>
      </c>
      <c r="D25" s="136"/>
      <c r="E25" s="136"/>
      <c r="F25" s="136"/>
      <c r="G25" s="136"/>
      <c r="H25" s="136"/>
      <c r="I25" s="136"/>
      <c r="J25" s="136"/>
      <c r="K25" s="136"/>
      <c r="L25" s="136"/>
      <c r="M25" s="136"/>
      <c r="N25" s="136"/>
      <c r="O25" s="136"/>
      <c r="Y25" s="96"/>
    </row>
    <row r="26" spans="1:25" x14ac:dyDescent="0.25">
      <c r="B26" s="95"/>
      <c r="Y26" s="96"/>
    </row>
    <row r="27" spans="1:25" x14ac:dyDescent="0.25">
      <c r="B27" s="95"/>
      <c r="C27" s="100"/>
      <c r="Y27" s="96"/>
    </row>
    <row r="28" spans="1:25" x14ac:dyDescent="0.25">
      <c r="B28" s="97"/>
      <c r="C28" s="98"/>
      <c r="D28" s="98"/>
      <c r="E28" s="98"/>
      <c r="F28" s="98"/>
      <c r="G28" s="98"/>
      <c r="H28" s="98"/>
      <c r="I28" s="98"/>
      <c r="J28" s="98"/>
      <c r="K28" s="98"/>
      <c r="L28" s="98"/>
      <c r="M28" s="98"/>
      <c r="N28" s="98"/>
      <c r="O28" s="98"/>
      <c r="P28" s="98"/>
      <c r="Q28" s="98"/>
      <c r="R28" s="98"/>
      <c r="S28" s="98"/>
      <c r="T28" s="98"/>
      <c r="U28" s="98"/>
      <c r="V28" s="98"/>
      <c r="W28" s="98"/>
      <c r="X28" s="98"/>
      <c r="Y28" s="99"/>
    </row>
    <row r="31" spans="1:25" x14ac:dyDescent="0.25">
      <c r="A31" s="100" t="s">
        <v>113</v>
      </c>
    </row>
  </sheetData>
  <sheetProtection insertColumns="0" insertRows="0" sort="0" autoFilter="0" pivotTables="0"/>
  <mergeCells count="2">
    <mergeCell ref="A22:J22"/>
    <mergeCell ref="C25:O2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56101-124C-0945-A95E-D4EF2E20F764}">
  <sheetPr codeName="Feuil4">
    <pageSetUpPr fitToPage="1"/>
  </sheetPr>
  <dimension ref="A2:AS179"/>
  <sheetViews>
    <sheetView showGridLines="0" topLeftCell="A21" zoomScaleNormal="100" workbookViewId="0">
      <selection activeCell="A31" sqref="A31"/>
    </sheetView>
  </sheetViews>
  <sheetFormatPr baseColWidth="10" defaultColWidth="10.85546875" defaultRowHeight="15" x14ac:dyDescent="0.2"/>
  <cols>
    <col min="1" max="1" width="17" style="7" bestFit="1" customWidth="1"/>
    <col min="2" max="2" width="14.140625" style="7" customWidth="1"/>
    <col min="3" max="3" width="20.7109375" style="7" customWidth="1"/>
    <col min="4" max="4" width="16.28515625" style="7" customWidth="1"/>
    <col min="5" max="5" width="14" style="7" hidden="1" customWidth="1"/>
    <col min="6" max="6" width="14.85546875" style="7" customWidth="1"/>
    <col min="7" max="7" width="13.140625" style="7" customWidth="1"/>
    <col min="8" max="8" width="12.140625" style="7" customWidth="1"/>
    <col min="9" max="9" width="10.140625" style="126" customWidth="1"/>
    <col min="10" max="10" width="11.42578125" style="126" bestFit="1" customWidth="1"/>
    <col min="11" max="11" width="13.42578125" style="7" customWidth="1"/>
    <col min="12" max="12" width="11.85546875" style="7" customWidth="1"/>
    <col min="13" max="13" width="19.140625" style="7" customWidth="1"/>
    <col min="14" max="14" width="11" style="7" hidden="1" customWidth="1"/>
    <col min="15" max="15" width="11.42578125" style="7" bestFit="1" customWidth="1"/>
    <col min="16" max="16" width="11.42578125" style="7" hidden="1" customWidth="1"/>
    <col min="17" max="17" width="11.7109375" style="7" customWidth="1"/>
    <col min="18" max="20" width="13" style="7" customWidth="1"/>
    <col min="21" max="21" width="13.85546875" style="7" customWidth="1"/>
    <col min="22" max="22" width="16.7109375" style="7" customWidth="1"/>
    <col min="23" max="23" width="9.28515625" style="7" hidden="1" customWidth="1"/>
    <col min="24" max="28" width="10.85546875" style="7" hidden="1" customWidth="1"/>
    <col min="29" max="29" width="14.85546875" style="7" customWidth="1"/>
    <col min="30" max="30" width="15.85546875" style="7" customWidth="1"/>
    <col min="31" max="31" width="14.7109375" style="7" customWidth="1"/>
    <col min="32" max="32" width="14" style="7" customWidth="1"/>
    <col min="33" max="33" width="15.42578125" style="7" hidden="1" customWidth="1"/>
    <col min="34" max="34" width="14.42578125" style="7" customWidth="1"/>
    <col min="35" max="35" width="10.85546875" style="7" customWidth="1"/>
    <col min="36" max="41" width="13.7109375" style="7" customWidth="1"/>
    <col min="42" max="42" width="15.28515625" style="7" customWidth="1"/>
    <col min="43" max="16384" width="10.85546875" style="7"/>
  </cols>
  <sheetData>
    <row r="2" spans="1:41" ht="15.75" x14ac:dyDescent="0.25">
      <c r="A2" s="6" t="s">
        <v>16</v>
      </c>
      <c r="C2" s="8" t="str">
        <f>MYU_AGR("ENTNOM")</f>
        <v/>
      </c>
      <c r="D2" s="8"/>
    </row>
    <row r="3" spans="1:41" ht="15.75" x14ac:dyDescent="0.25">
      <c r="A3" s="6"/>
      <c r="C3" s="8"/>
      <c r="D3" s="8"/>
    </row>
    <row r="4" spans="1:41" ht="15.75" x14ac:dyDescent="0.25">
      <c r="A4" s="6" t="s">
        <v>17</v>
      </c>
      <c r="C4" s="8" t="str">
        <f>MYU_AGR("REVDAT")</f>
        <v xml:space="preserve"> du  au </v>
      </c>
      <c r="D4" s="8"/>
    </row>
    <row r="5" spans="1:41" ht="15.75" x14ac:dyDescent="0.25">
      <c r="A5" s="6"/>
      <c r="C5" s="8"/>
      <c r="D5" s="8"/>
    </row>
    <row r="6" spans="1:41" ht="15.75" x14ac:dyDescent="0.25">
      <c r="A6" s="6" t="s">
        <v>18</v>
      </c>
      <c r="B6" s="8"/>
      <c r="C6" s="8" t="str">
        <f>MYU_AGR("REVCYC")</f>
        <v/>
      </c>
      <c r="D6" s="8"/>
    </row>
    <row r="7" spans="1:41" ht="15.75" x14ac:dyDescent="0.25">
      <c r="A7" s="6"/>
      <c r="B7" s="8"/>
      <c r="C7" s="8"/>
      <c r="D7" s="8"/>
    </row>
    <row r="8" spans="1:41" ht="15.75" x14ac:dyDescent="0.25">
      <c r="A8" s="6" t="s">
        <v>19</v>
      </c>
      <c r="B8" s="8"/>
      <c r="C8" s="8" t="str">
        <f>MYU_AGR("REVDIL")</f>
        <v/>
      </c>
      <c r="D8" s="8"/>
      <c r="AD8" s="166" t="str">
        <f>MYU_AGR("CABNOM")</f>
        <v/>
      </c>
      <c r="AE8" s="166"/>
      <c r="AF8" s="166"/>
    </row>
    <row r="9" spans="1:41" x14ac:dyDescent="0.2">
      <c r="A9" s="9"/>
    </row>
    <row r="10" spans="1:41" x14ac:dyDescent="0.2">
      <c r="A10" s="9"/>
    </row>
    <row r="11" spans="1:41" ht="15.75" x14ac:dyDescent="0.25">
      <c r="A11" s="6" t="s">
        <v>32</v>
      </c>
      <c r="C11" s="55"/>
      <c r="F11" s="8" t="s">
        <v>20</v>
      </c>
      <c r="G11" s="56"/>
    </row>
    <row r="12" spans="1:41" x14ac:dyDescent="0.2">
      <c r="A12" s="6" t="s">
        <v>21</v>
      </c>
      <c r="C12" s="55"/>
      <c r="K12" s="10"/>
    </row>
    <row r="13" spans="1:41" x14ac:dyDescent="0.2">
      <c r="A13" s="11"/>
      <c r="B13" s="11"/>
      <c r="C13" s="11"/>
      <c r="D13" s="11"/>
      <c r="E13" s="11"/>
      <c r="F13" s="11"/>
      <c r="G13" s="11"/>
      <c r="H13" s="11"/>
      <c r="I13" s="127"/>
      <c r="J13" s="127"/>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row>
    <row r="16" spans="1:41" ht="47.1" customHeight="1" x14ac:dyDescent="0.2">
      <c r="A16" s="12" t="s">
        <v>19</v>
      </c>
      <c r="B16" s="13"/>
      <c r="C16" s="167" t="s">
        <v>145</v>
      </c>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167"/>
      <c r="AJ16" s="167"/>
      <c r="AK16" s="167"/>
      <c r="AL16" s="167"/>
      <c r="AM16" s="167"/>
      <c r="AN16" s="167"/>
      <c r="AO16" s="167"/>
    </row>
    <row r="17" spans="1:45" ht="23.45" customHeight="1" x14ac:dyDescent="0.2">
      <c r="A17" s="171" t="s">
        <v>72</v>
      </c>
      <c r="B17" s="172"/>
      <c r="C17" s="24"/>
      <c r="D17" s="19"/>
      <c r="E17" s="19"/>
      <c r="F17" s="19"/>
      <c r="S17" s="26"/>
      <c r="T17" s="19"/>
      <c r="U17" s="19"/>
    </row>
    <row r="18" spans="1:45" ht="18.600000000000001" customHeight="1" x14ac:dyDescent="0.2">
      <c r="A18" s="173" t="s">
        <v>64</v>
      </c>
      <c r="B18" s="174"/>
      <c r="C18" s="21"/>
      <c r="D18" s="24"/>
      <c r="E18" s="20"/>
      <c r="F18" s="19"/>
      <c r="S18" s="32"/>
      <c r="T18" s="19"/>
      <c r="U18" s="19"/>
    </row>
    <row r="19" spans="1:45" ht="29.1" customHeight="1" x14ac:dyDescent="0.2">
      <c r="A19" s="175" t="s">
        <v>65</v>
      </c>
      <c r="B19" s="176"/>
      <c r="C19" s="25"/>
      <c r="D19" s="21"/>
      <c r="E19" s="21"/>
      <c r="F19" s="19"/>
      <c r="S19" s="31"/>
      <c r="T19" s="19"/>
      <c r="U19" s="19"/>
    </row>
    <row r="20" spans="1:45" ht="22.5" customHeight="1" x14ac:dyDescent="0.2">
      <c r="C20" s="23"/>
      <c r="D20" s="25"/>
      <c r="E20" s="19"/>
      <c r="F20" s="19"/>
      <c r="S20" s="32"/>
      <c r="T20" s="19"/>
      <c r="U20" s="19"/>
      <c r="W20" s="19"/>
      <c r="X20" s="19"/>
      <c r="Y20" s="19"/>
      <c r="Z20" s="19"/>
      <c r="AA20" s="19"/>
      <c r="AB20" s="19"/>
      <c r="AC20" s="19"/>
      <c r="AD20" s="137" t="s">
        <v>109</v>
      </c>
      <c r="AE20" s="179"/>
      <c r="AF20" s="180"/>
      <c r="AG20" s="181">
        <f>ROUND(SUM(AJ31:AJ72), 0)</f>
        <v>0</v>
      </c>
      <c r="AH20" s="182"/>
    </row>
    <row r="21" spans="1:45" ht="48" customHeight="1" x14ac:dyDescent="0.2">
      <c r="A21" s="168" t="s">
        <v>144</v>
      </c>
      <c r="B21" s="169"/>
      <c r="C21" s="169"/>
      <c r="D21" s="169"/>
      <c r="E21" s="19"/>
      <c r="F21" s="38" t="str">
        <f>AD20</f>
        <v>Taxe Annuelle Taux Emmissions de CO2</v>
      </c>
      <c r="G21" s="30"/>
      <c r="H21" s="35" t="s">
        <v>71</v>
      </c>
      <c r="I21" s="128"/>
      <c r="J21" s="129"/>
      <c r="K21" s="36"/>
      <c r="L21" s="36"/>
      <c r="M21" s="36"/>
      <c r="N21" s="36"/>
      <c r="O21" s="36"/>
      <c r="P21" s="36"/>
      <c r="Q21" s="36"/>
      <c r="R21" s="36"/>
      <c r="S21" s="22"/>
      <c r="T21" s="19"/>
      <c r="U21" s="19"/>
      <c r="W21" s="19"/>
      <c r="X21" s="19"/>
      <c r="Y21" s="19"/>
      <c r="Z21" s="19"/>
      <c r="AA21" s="19"/>
      <c r="AB21" s="19"/>
      <c r="AC21" s="19"/>
      <c r="AD21" s="138"/>
      <c r="AE21" s="155" t="s">
        <v>90</v>
      </c>
      <c r="AF21" s="156"/>
      <c r="AG21" s="153">
        <f>COUNTIF(AJ31:AJ72, "&gt;0")</f>
        <v>0</v>
      </c>
      <c r="AH21" s="154"/>
      <c r="AJ21" s="170"/>
      <c r="AK21" s="170"/>
      <c r="AL21" s="170"/>
      <c r="AM21" s="170"/>
      <c r="AN21" s="170"/>
      <c r="AO21" s="170"/>
      <c r="AP21" s="170"/>
      <c r="AQ21" s="170"/>
      <c r="AR21" s="170"/>
      <c r="AS21" s="170"/>
    </row>
    <row r="22" spans="1:45" ht="60.95" customHeight="1" x14ac:dyDescent="0.2">
      <c r="A22" s="33"/>
      <c r="B22" s="33"/>
      <c r="C22" s="33"/>
      <c r="D22" s="33"/>
      <c r="E22" s="19"/>
      <c r="F22" s="19"/>
      <c r="G22" s="27"/>
      <c r="H22" s="140" t="s">
        <v>73</v>
      </c>
      <c r="I22" s="141"/>
      <c r="J22" s="141"/>
      <c r="K22" s="141"/>
      <c r="L22" s="141"/>
      <c r="M22" s="141"/>
      <c r="N22" s="141"/>
      <c r="O22" s="141"/>
      <c r="P22" s="141"/>
      <c r="Q22" s="141"/>
      <c r="R22" s="141"/>
      <c r="S22" s="22"/>
      <c r="T22" s="19"/>
      <c r="U22" s="19"/>
      <c r="W22" s="19"/>
      <c r="X22" s="19"/>
      <c r="Y22" s="19"/>
      <c r="Z22" s="19"/>
      <c r="AA22" s="19"/>
      <c r="AB22" s="19"/>
      <c r="AC22" s="19"/>
      <c r="AD22" s="139"/>
      <c r="AE22" s="155" t="s">
        <v>91</v>
      </c>
      <c r="AF22" s="156"/>
      <c r="AG22" s="153">
        <f>SUMIF(L31:L72,"co²",AE31:AE72)</f>
        <v>0</v>
      </c>
      <c r="AH22" s="154"/>
    </row>
    <row r="23" spans="1:45" ht="32.1" customHeight="1" x14ac:dyDescent="0.2">
      <c r="A23" s="86" t="s">
        <v>105</v>
      </c>
      <c r="B23" s="177">
        <v>365</v>
      </c>
      <c r="C23" s="178"/>
      <c r="D23" s="33"/>
      <c r="E23" s="19"/>
      <c r="F23" s="19"/>
      <c r="G23" s="27"/>
      <c r="H23" s="140" t="s">
        <v>74</v>
      </c>
      <c r="I23" s="140"/>
      <c r="J23" s="140"/>
      <c r="K23" s="140"/>
      <c r="L23" s="140"/>
      <c r="M23" s="140"/>
      <c r="N23" s="140"/>
      <c r="O23" s="140"/>
      <c r="P23" s="140"/>
      <c r="Q23" s="140"/>
      <c r="R23" s="140"/>
      <c r="S23" s="22"/>
      <c r="T23" s="19"/>
      <c r="U23" s="19"/>
      <c r="W23" s="81"/>
      <c r="X23" s="81"/>
      <c r="Y23" s="81"/>
      <c r="Z23" s="81"/>
      <c r="AA23" s="81"/>
      <c r="AB23" s="81"/>
      <c r="AC23" s="19"/>
      <c r="AD23" s="161" t="s">
        <v>110</v>
      </c>
      <c r="AE23" s="89"/>
      <c r="AF23" s="90"/>
      <c r="AG23" s="164">
        <f>ROUND(SUM(AM31:AM72), 0)</f>
        <v>0</v>
      </c>
      <c r="AH23" s="165"/>
    </row>
    <row r="24" spans="1:45" ht="31.5" customHeight="1" x14ac:dyDescent="0.2">
      <c r="A24" s="33"/>
      <c r="B24" s="33"/>
      <c r="C24" s="33"/>
      <c r="D24" s="33"/>
      <c r="E24" s="19"/>
      <c r="F24" s="19"/>
      <c r="G24" s="27"/>
      <c r="H24" s="140" t="s">
        <v>75</v>
      </c>
      <c r="I24" s="141"/>
      <c r="J24" s="141"/>
      <c r="K24" s="141"/>
      <c r="L24" s="141"/>
      <c r="M24" s="141"/>
      <c r="N24" s="141"/>
      <c r="O24" s="141"/>
      <c r="P24" s="141"/>
      <c r="Q24" s="141"/>
      <c r="R24" s="141"/>
      <c r="S24" s="22"/>
      <c r="T24" s="19"/>
      <c r="U24" s="19"/>
      <c r="W24" s="19"/>
      <c r="X24" s="19"/>
      <c r="Y24" s="19"/>
      <c r="Z24" s="19"/>
      <c r="AA24" s="19"/>
      <c r="AB24" s="19"/>
      <c r="AC24" s="19"/>
      <c r="AD24" s="162"/>
      <c r="AE24" s="155" t="s">
        <v>90</v>
      </c>
      <c r="AF24" s="156"/>
      <c r="AG24" s="153">
        <f>COUNTIF(AM31:AM72, "&gt;0")</f>
        <v>0</v>
      </c>
      <c r="AH24" s="154"/>
    </row>
    <row r="25" spans="1:45" ht="30.75" customHeight="1" x14ac:dyDescent="0.2">
      <c r="A25" s="33"/>
      <c r="B25" s="33"/>
      <c r="C25" s="33"/>
      <c r="D25" s="33"/>
      <c r="E25" s="19"/>
      <c r="F25" s="19"/>
      <c r="G25" s="27"/>
      <c r="H25" s="142" t="s">
        <v>76</v>
      </c>
      <c r="I25" s="142"/>
      <c r="J25" s="142"/>
      <c r="K25" s="142"/>
      <c r="L25" s="142"/>
      <c r="M25" s="142"/>
      <c r="N25" s="142"/>
      <c r="O25" s="142"/>
      <c r="P25" s="142"/>
      <c r="Q25" s="142"/>
      <c r="R25" s="37"/>
      <c r="S25" s="22"/>
      <c r="T25" s="19"/>
      <c r="U25" s="19"/>
      <c r="W25" s="19"/>
      <c r="X25" s="19"/>
      <c r="Y25" s="19"/>
      <c r="Z25" s="19"/>
      <c r="AA25" s="19"/>
      <c r="AB25" s="19"/>
      <c r="AC25" s="19"/>
      <c r="AD25" s="163"/>
      <c r="AE25" s="155" t="s">
        <v>91</v>
      </c>
      <c r="AF25" s="156"/>
      <c r="AG25" s="153">
        <f>SUMIF(L31:L72, "forfait", AE31:AE72)</f>
        <v>0</v>
      </c>
      <c r="AH25" s="154"/>
    </row>
    <row r="26" spans="1:45" ht="54" customHeight="1" x14ac:dyDescent="0.2">
      <c r="A26" s="33"/>
      <c r="B26" s="33"/>
      <c r="C26" s="33"/>
      <c r="D26" s="33"/>
      <c r="E26" s="19"/>
      <c r="F26" s="38" t="s">
        <v>141</v>
      </c>
      <c r="G26" s="38"/>
      <c r="H26" s="151" t="s">
        <v>142</v>
      </c>
      <c r="I26" s="151"/>
      <c r="J26" s="151"/>
      <c r="K26" s="151"/>
      <c r="L26" s="151"/>
      <c r="M26" s="151"/>
      <c r="N26" s="151"/>
      <c r="O26" s="151"/>
      <c r="P26" s="151"/>
      <c r="Q26" s="151"/>
      <c r="R26" s="37"/>
      <c r="S26" s="22"/>
      <c r="T26" s="19"/>
      <c r="U26" s="19"/>
    </row>
    <row r="27" spans="1:45" ht="45.75" customHeight="1" x14ac:dyDescent="0.2">
      <c r="A27" s="33"/>
      <c r="B27" s="33"/>
      <c r="C27" s="33"/>
      <c r="D27" s="33"/>
      <c r="E27" s="19"/>
      <c r="F27" s="19"/>
      <c r="G27" s="19"/>
      <c r="H27" s="152" t="s">
        <v>143</v>
      </c>
      <c r="I27" s="152"/>
      <c r="J27" s="152"/>
      <c r="K27" s="152"/>
      <c r="L27" s="152"/>
      <c r="M27" s="152"/>
      <c r="N27" s="152"/>
      <c r="O27" s="152"/>
      <c r="P27" s="152"/>
      <c r="Q27" s="152"/>
      <c r="R27" s="22"/>
      <c r="S27" s="22"/>
      <c r="T27" s="19"/>
      <c r="U27" s="19"/>
      <c r="V27" s="19"/>
      <c r="W27" s="19"/>
      <c r="X27" s="19"/>
      <c r="Y27" s="19"/>
      <c r="Z27" s="19"/>
      <c r="AA27" s="19"/>
      <c r="AB27" s="19"/>
      <c r="AC27" s="19"/>
    </row>
    <row r="28" spans="1:45" ht="15.95" customHeight="1" x14ac:dyDescent="0.2">
      <c r="F28" s="157" t="s">
        <v>111</v>
      </c>
      <c r="G28" s="158"/>
      <c r="H28" s="158"/>
      <c r="I28" s="158"/>
      <c r="J28" s="158"/>
      <c r="K28" s="158"/>
      <c r="L28" s="158"/>
      <c r="M28" s="158"/>
      <c r="N28" s="158"/>
      <c r="O28" s="158"/>
      <c r="P28" s="158"/>
      <c r="Q28" s="158"/>
      <c r="R28" s="158"/>
      <c r="S28" s="158"/>
      <c r="T28" s="158"/>
      <c r="U28" s="158"/>
      <c r="V28" s="158"/>
      <c r="W28" s="45"/>
      <c r="X28" s="45"/>
      <c r="Y28" s="45"/>
      <c r="Z28" s="45"/>
      <c r="AA28" s="45"/>
      <c r="AB28" s="45"/>
      <c r="AC28" s="147" t="s">
        <v>121</v>
      </c>
      <c r="AD28" s="148"/>
      <c r="AE28" s="143" t="s">
        <v>77</v>
      </c>
      <c r="AF28" s="144"/>
      <c r="AG28" s="29"/>
      <c r="AH28" s="29"/>
      <c r="AI28" s="29"/>
      <c r="AJ28" s="29"/>
      <c r="AK28" s="29"/>
      <c r="AL28" s="29"/>
      <c r="AM28" s="29"/>
    </row>
    <row r="29" spans="1:45" ht="33.75" customHeight="1" x14ac:dyDescent="0.2">
      <c r="C29" s="39"/>
      <c r="D29" s="34"/>
      <c r="F29" s="159"/>
      <c r="G29" s="160"/>
      <c r="H29" s="160"/>
      <c r="I29" s="160"/>
      <c r="J29" s="160"/>
      <c r="K29" s="160"/>
      <c r="L29" s="160"/>
      <c r="M29" s="160"/>
      <c r="N29" s="160"/>
      <c r="O29" s="160"/>
      <c r="P29" s="160"/>
      <c r="Q29" s="160"/>
      <c r="R29" s="160"/>
      <c r="S29" s="160"/>
      <c r="T29" s="160"/>
      <c r="U29" s="160"/>
      <c r="V29" s="160"/>
      <c r="W29" s="46"/>
      <c r="X29" s="46"/>
      <c r="Y29" s="46"/>
      <c r="Z29" s="46"/>
      <c r="AA29" s="46"/>
      <c r="AB29" s="46"/>
      <c r="AC29" s="149"/>
      <c r="AD29" s="150"/>
      <c r="AE29" s="145"/>
      <c r="AF29" s="146"/>
      <c r="AG29" s="29"/>
      <c r="AH29" s="29"/>
      <c r="AI29" s="29"/>
      <c r="AJ29" s="29"/>
      <c r="AK29" s="29"/>
      <c r="AL29" s="29"/>
      <c r="AM29" s="29"/>
    </row>
    <row r="30" spans="1:45" s="18" customFormat="1" ht="117.95" customHeight="1" x14ac:dyDescent="0.2">
      <c r="A30" s="47" t="s">
        <v>86</v>
      </c>
      <c r="B30" s="47" t="s">
        <v>69</v>
      </c>
      <c r="C30" s="47" t="s">
        <v>85</v>
      </c>
      <c r="D30" s="47" t="s">
        <v>123</v>
      </c>
      <c r="E30" s="47" t="s">
        <v>49</v>
      </c>
      <c r="F30" s="66" t="s">
        <v>40</v>
      </c>
      <c r="G30" s="49" t="s">
        <v>37</v>
      </c>
      <c r="H30" s="49" t="s">
        <v>41</v>
      </c>
      <c r="I30" s="130" t="s">
        <v>38</v>
      </c>
      <c r="J30" s="130" t="s">
        <v>39</v>
      </c>
      <c r="K30" s="49" t="s">
        <v>42</v>
      </c>
      <c r="L30" s="49" t="s">
        <v>33</v>
      </c>
      <c r="M30" s="49" t="s">
        <v>63</v>
      </c>
      <c r="N30" s="62" t="s">
        <v>61</v>
      </c>
      <c r="O30" s="49" t="s">
        <v>34</v>
      </c>
      <c r="P30" s="74" t="s">
        <v>58</v>
      </c>
      <c r="Q30" s="49" t="s">
        <v>35</v>
      </c>
      <c r="R30" s="49" t="s">
        <v>36</v>
      </c>
      <c r="S30" s="74" t="s">
        <v>154</v>
      </c>
      <c r="T30" s="49" t="s">
        <v>155</v>
      </c>
      <c r="U30" s="49" t="s">
        <v>70</v>
      </c>
      <c r="V30" s="67" t="s">
        <v>104</v>
      </c>
      <c r="W30" s="61" t="s">
        <v>128</v>
      </c>
      <c r="X30" s="48" t="s">
        <v>129</v>
      </c>
      <c r="Y30" s="48" t="s">
        <v>130</v>
      </c>
      <c r="Z30" s="48" t="s">
        <v>131</v>
      </c>
      <c r="AA30" s="48" t="s">
        <v>132</v>
      </c>
      <c r="AB30" s="48" t="s">
        <v>133</v>
      </c>
      <c r="AC30" s="66" t="s">
        <v>122</v>
      </c>
      <c r="AD30" s="67" t="str">
        <f t="shared" ref="AD30:AD72" si="0">V30</f>
        <v>Nombre de Jours utilisation</v>
      </c>
      <c r="AE30" s="66" t="s">
        <v>66</v>
      </c>
      <c r="AF30" s="67" t="s">
        <v>67</v>
      </c>
      <c r="AG30" s="61" t="s">
        <v>68</v>
      </c>
      <c r="AH30" s="79" t="s">
        <v>107</v>
      </c>
      <c r="AI30" s="82" t="s">
        <v>106</v>
      </c>
      <c r="AJ30" s="76" t="s">
        <v>108</v>
      </c>
      <c r="AK30" s="80" t="s">
        <v>135</v>
      </c>
      <c r="AL30" s="83" t="s">
        <v>136</v>
      </c>
      <c r="AM30" s="75" t="s">
        <v>137</v>
      </c>
    </row>
    <row r="31" spans="1:45" ht="50.1" customHeight="1" x14ac:dyDescent="0.2">
      <c r="A31" s="41"/>
      <c r="B31" s="42" t="str">
        <f>IF(A31&lt;&gt;0, VLOOKUP(A31, Vehicule!$1:$1048576, 2, FALSE), "")</f>
        <v/>
      </c>
      <c r="C31" s="42" t="str">
        <f>IF(A31&lt;&gt;0, VLOOKUP(A31, Vehicule!$1:$1048576, 3, FALSE), "")</f>
        <v/>
      </c>
      <c r="D31" s="60"/>
      <c r="E31" s="60" t="s">
        <v>126</v>
      </c>
      <c r="F31" s="101" t="str">
        <f>IF(A31&lt;&gt;0, VLOOKUP(A31, Vehicule!$1:$1048576, 7, FALSE), "")</f>
        <v/>
      </c>
      <c r="G31" s="101" t="str">
        <f>IF(A31&lt;&gt;0, VLOOKUP(A31, Vehicule!$1:$1048576, 8, FALSE), "")</f>
        <v/>
      </c>
      <c r="H31" s="59"/>
      <c r="I31" s="131" t="str">
        <f>IF(A31&lt;&gt;0, VLOOKUP(A31, Vehicule!$1:$1048576, 9, FALSE), "")</f>
        <v/>
      </c>
      <c r="J31" s="132" t="str">
        <f>IF(A31&lt;&gt;0, VLOOKUP(A31, Vehicule!$1:$1048576, 10, FALSE), "")</f>
        <v/>
      </c>
      <c r="K31" s="58"/>
      <c r="L31" s="42" t="str">
        <f>IF(AND(F31&lt;&gt;"",G31&lt;&gt;""),IF(AND(F31&gt;=DATEVALUE("01/01/2006"),G31&gt;=DATEVALUE("01/06/2004")),"co²","forfait"),"")</f>
        <v/>
      </c>
      <c r="M31" s="42" t="str">
        <f t="shared" ref="M31:M72" si="1">IF(AND(G31&lt;&gt;""),IF(AND(G31&gt;=DATEVALUE("01/03/2020")),"OUI","NON"),"")</f>
        <v/>
      </c>
      <c r="N31" s="43" t="e">
        <f>VLOOKUP(R31, 'Table WLTP'!$A:$C, 3, FALSE)</f>
        <v>#N/A</v>
      </c>
      <c r="O31" s="42" t="str">
        <f>IF(A31&lt;&gt;0, VLOOKUP(A31, Vehicule!$1:$1048576, 5, FALSE), "")</f>
        <v/>
      </c>
      <c r="P31" s="43">
        <f t="shared" ref="P31:P72" si="2">IF(O31&lt;$D$149,$G$148,IF(O31&lt;$D$150,$G$149,IF(O31&lt;$D$151,$G$150,IF(O31&lt;$D$152,$G$151,IF(O31&gt;=$D$152,$G$152,"")))))</f>
        <v>19750</v>
      </c>
      <c r="Q31" s="44" t="str">
        <f t="shared" ref="Q31:Q72" si="3">IF(L31="forfait",P31, "0")</f>
        <v>0</v>
      </c>
      <c r="R31" s="42" t="str">
        <f>IF(A31&lt;&gt;0, VLOOKUP(A31, Vehicule!$1:$1048576, 6, FALSE), "")</f>
        <v/>
      </c>
      <c r="S31" s="43" t="e">
        <f>VLOOKUP(R31, 'Table NEDC '!A:C, 3, FALSE)</f>
        <v>#N/A</v>
      </c>
      <c r="T31" s="44" t="str">
        <f t="shared" ref="T31:T72" si="4">IF(AND(L31="co²"), IF(AND(M31="NON"), S31), "0")</f>
        <v>0</v>
      </c>
      <c r="U31" s="44" t="str">
        <f t="shared" ref="U31:U72" si="5">IF(AND(L31="co²"), IF(AND(M31="OUI"),N31),"0")</f>
        <v>0</v>
      </c>
      <c r="V31" s="102"/>
      <c r="W31" s="88">
        <f t="shared" ref="W31:W72" si="6">$N$165</f>
        <v>0</v>
      </c>
      <c r="X31" s="87">
        <f t="shared" ref="X31:X72" si="7">$N$166</f>
        <v>100</v>
      </c>
      <c r="Y31" s="87">
        <f t="shared" ref="Y31:Y72" si="8">$N$167</f>
        <v>500</v>
      </c>
      <c r="Z31" s="87" t="str">
        <f t="shared" ref="Z31:Z72" si="9">IF(D31="100% Electrique ( E )", W31, " ")</f>
        <v xml:space="preserve"> </v>
      </c>
      <c r="AA31" s="87" t="str">
        <f t="shared" ref="AA31:AA72" si="10">IF(D31="Euro 5 / Euro 6 (1)", X31, " ")</f>
        <v xml:space="preserve"> </v>
      </c>
      <c r="AB31" s="87" t="str">
        <f t="shared" ref="AB31:AB72" si="11">IF(D31="Véhicule polluant", Y31, " ")</f>
        <v xml:space="preserve"> </v>
      </c>
      <c r="AC31" s="68">
        <f t="shared" ref="AC31:AC72" si="12">SUM(Z31:AB31)</f>
        <v>0</v>
      </c>
      <c r="AD31" s="119">
        <f t="shared" si="0"/>
        <v>0</v>
      </c>
      <c r="AE31" s="70"/>
      <c r="AF31" s="71" t="str">
        <f t="shared" ref="AF31:AF72" si="13">IF(AE31="", "", AG31)</f>
        <v/>
      </c>
      <c r="AG31" s="69">
        <f t="shared" ref="AG31:AG72" si="14">IF(AE31&lt;=$B$172,$D$171,IF(AE31&lt;=$B$173,$D$172,IF(AE31&lt;=$B$174,$D$173,IF(AE31&lt;=$B$175,$D$174,IF(AE31&gt;=$B$175,$D$175,"")))))</f>
        <v>0</v>
      </c>
      <c r="AH31" s="77" t="str">
        <f>IF(A31&lt;&gt;0, ((((Q31*V31)+(T31*V31)+(U31*V31)))/$B$23), " ")</f>
        <v xml:space="preserve"> </v>
      </c>
      <c r="AI31" s="78" t="str">
        <f t="shared" ref="AI31:AI72" si="15">IF(AF31="", "", (AH31*AF31))</f>
        <v/>
      </c>
      <c r="AJ31" s="84" t="str">
        <f t="shared" ref="AJ31:AJ72" si="16">IF(AI31="", AH31, AI31)</f>
        <v xml:space="preserve"> </v>
      </c>
      <c r="AK31" s="77">
        <f>IF(C31&lt;&gt;0, ((((AC31*AD31)))/$B$23), "")</f>
        <v>0</v>
      </c>
      <c r="AL31" s="78" t="str">
        <f t="shared" ref="AL31:AL72" si="17">IF(AF31="", "", (AK31*AF31))</f>
        <v/>
      </c>
      <c r="AM31" s="85">
        <f t="shared" ref="AM31:AM72" si="18">IF(AL31="", AK31, AL31)</f>
        <v>0</v>
      </c>
      <c r="AN31" s="50"/>
    </row>
    <row r="32" spans="1:45" ht="50.1" customHeight="1" x14ac:dyDescent="0.2">
      <c r="A32" s="41"/>
      <c r="B32" s="42" t="str">
        <f>IF(A32&lt;&gt;0, VLOOKUP(A32, Vehicule!$1:$1048576, 2, FALSE), "")</f>
        <v/>
      </c>
      <c r="C32" s="42" t="str">
        <f>IF(A32&lt;&gt;0, VLOOKUP(A32, Vehicule!$1:$1048576, 3, FALSE), "")</f>
        <v/>
      </c>
      <c r="D32" s="60"/>
      <c r="E32" s="60" t="s">
        <v>127</v>
      </c>
      <c r="F32" s="101" t="str">
        <f>IF(A32&lt;&gt;0, VLOOKUP(A32, Vehicule!$1:$1048576, 7, FALSE), "")</f>
        <v/>
      </c>
      <c r="G32" s="101" t="str">
        <f>IF(A32&lt;&gt;0, VLOOKUP(A32, Vehicule!$1:$1048576, 8, FALSE), "")</f>
        <v/>
      </c>
      <c r="H32" s="59"/>
      <c r="I32" s="131" t="str">
        <f>IF(A32&lt;&gt;0, VLOOKUP(A32, Vehicule!$1:$1048576, 9, FALSE), "")</f>
        <v/>
      </c>
      <c r="J32" s="131" t="str">
        <f>IF(A32&lt;&gt;0, VLOOKUP(A32, Vehicule!$1:$1048576, 10, FALSE), "")</f>
        <v/>
      </c>
      <c r="K32" s="58"/>
      <c r="L32" s="42" t="str">
        <f t="shared" ref="L32:L72" si="19">IF(AND(F32&lt;&gt;"",G32&lt;&gt;""),IF(AND(F32&gt;=DATEVALUE("01/01/2006"),G32&gt;=DATEVALUE("01/06/2004")),"co²","forfait"),"")</f>
        <v/>
      </c>
      <c r="M32" s="42" t="str">
        <f t="shared" si="1"/>
        <v/>
      </c>
      <c r="N32" s="43" t="e">
        <f>VLOOKUP(R32, 'Table WLTP'!$A:$C, 3, FALSE)</f>
        <v>#N/A</v>
      </c>
      <c r="O32" s="42" t="str">
        <f>IF(A32&lt;&gt;0, VLOOKUP(A32, Vehicule!$1:$1048576, 5, FALSE), "")</f>
        <v/>
      </c>
      <c r="P32" s="43">
        <f t="shared" si="2"/>
        <v>19750</v>
      </c>
      <c r="Q32" s="44" t="str">
        <f t="shared" si="3"/>
        <v>0</v>
      </c>
      <c r="R32" s="42" t="str">
        <f>IF(A32&lt;&gt;0, VLOOKUP(A32, Vehicule!$1:$1048576, 6, FALSE), "")</f>
        <v/>
      </c>
      <c r="S32" s="43" t="e">
        <f>VLOOKUP(R32, 'Table NEDC '!A:C, 3, FALSE)</f>
        <v>#N/A</v>
      </c>
      <c r="T32" s="44" t="str">
        <f t="shared" si="4"/>
        <v>0</v>
      </c>
      <c r="U32" s="44" t="str">
        <f t="shared" si="5"/>
        <v>0</v>
      </c>
      <c r="V32" s="103"/>
      <c r="W32" s="88">
        <f t="shared" si="6"/>
        <v>0</v>
      </c>
      <c r="X32" s="87">
        <f t="shared" si="7"/>
        <v>100</v>
      </c>
      <c r="Y32" s="87">
        <f t="shared" si="8"/>
        <v>500</v>
      </c>
      <c r="Z32" s="87" t="str">
        <f t="shared" si="9"/>
        <v xml:space="preserve"> </v>
      </c>
      <c r="AA32" s="87" t="str">
        <f t="shared" si="10"/>
        <v xml:space="preserve"> </v>
      </c>
      <c r="AB32" s="87" t="str">
        <f t="shared" si="11"/>
        <v xml:space="preserve"> </v>
      </c>
      <c r="AC32" s="68">
        <f>SUM(Z32:AB32)</f>
        <v>0</v>
      </c>
      <c r="AD32" s="119">
        <f t="shared" si="0"/>
        <v>0</v>
      </c>
      <c r="AE32" s="70"/>
      <c r="AF32" s="71" t="str">
        <f t="shared" si="13"/>
        <v/>
      </c>
      <c r="AG32" s="69">
        <f t="shared" si="14"/>
        <v>0</v>
      </c>
      <c r="AH32" s="77" t="str">
        <f>IF(A32&lt;&gt;0, ((((Q32*V32)+(T32*V32)+(U32*V32)))/$B$23), " ")</f>
        <v xml:space="preserve"> </v>
      </c>
      <c r="AI32" s="78" t="str">
        <f t="shared" si="15"/>
        <v/>
      </c>
      <c r="AJ32" s="84" t="str">
        <f t="shared" si="16"/>
        <v xml:space="preserve"> </v>
      </c>
      <c r="AK32" s="77">
        <f t="shared" ref="AK32:AK72" si="20">IF(C32&lt;&gt;0, ((((AC32*AD32)))/$B$23), "")</f>
        <v>0</v>
      </c>
      <c r="AL32" s="78" t="str">
        <f t="shared" si="17"/>
        <v/>
      </c>
      <c r="AM32" s="85">
        <f t="shared" si="18"/>
        <v>0</v>
      </c>
      <c r="AN32" s="50"/>
    </row>
    <row r="33" spans="1:40" ht="50.1" customHeight="1" x14ac:dyDescent="0.2">
      <c r="A33" s="41"/>
      <c r="B33" s="42" t="str">
        <f>IF(A33&lt;&gt;0, VLOOKUP(A33, Vehicule!$1:$1048576, 2, FALSE), "")</f>
        <v/>
      </c>
      <c r="C33" s="42" t="str">
        <f>IF(A33&lt;&gt;0, VLOOKUP(A33, Vehicule!$1:$1048576, 3, FALSE), "")</f>
        <v/>
      </c>
      <c r="D33" s="60"/>
      <c r="E33" s="60" t="s">
        <v>127</v>
      </c>
      <c r="F33" s="101" t="str">
        <f>IF(A33&lt;&gt;0, VLOOKUP(A33, Vehicule!$1:$1048576, 7, FALSE), "")</f>
        <v/>
      </c>
      <c r="G33" s="101" t="str">
        <f>IF(A33&lt;&gt;0, VLOOKUP(A33, Vehicule!$1:$1048576, 8, FALSE), "")</f>
        <v/>
      </c>
      <c r="H33" s="59"/>
      <c r="I33" s="131" t="str">
        <f>IF(A33&lt;&gt;0, VLOOKUP(A33, Vehicule!$1:$1048576, 9, FALSE), "")</f>
        <v/>
      </c>
      <c r="J33" s="131" t="str">
        <f>IF(A33&lt;&gt;0, VLOOKUP(A33, Vehicule!$1:$1048576, 10, FALSE), "")</f>
        <v/>
      </c>
      <c r="K33" s="58"/>
      <c r="L33" s="42" t="str">
        <f t="shared" si="19"/>
        <v/>
      </c>
      <c r="M33" s="42" t="str">
        <f t="shared" si="1"/>
        <v/>
      </c>
      <c r="N33" s="43" t="e">
        <f>VLOOKUP(R33, 'Table WLTP'!$A:$C, 3, FALSE)</f>
        <v>#N/A</v>
      </c>
      <c r="O33" s="42" t="str">
        <f>IF(A33&lt;&gt;0, VLOOKUP(A33, Vehicule!$1:$1048576, 5, FALSE), "")</f>
        <v/>
      </c>
      <c r="P33" s="43">
        <f t="shared" si="2"/>
        <v>19750</v>
      </c>
      <c r="Q33" s="44" t="str">
        <f t="shared" si="3"/>
        <v>0</v>
      </c>
      <c r="R33" s="42" t="str">
        <f>IF(A33&lt;&gt;0, VLOOKUP(A33, Vehicule!$1:$1048576, 6, FALSE), "")</f>
        <v/>
      </c>
      <c r="S33" s="43" t="e">
        <f>VLOOKUP(R33, 'Table NEDC '!A:C, 3, FALSE)</f>
        <v>#N/A</v>
      </c>
      <c r="T33" s="44" t="str">
        <f t="shared" si="4"/>
        <v>0</v>
      </c>
      <c r="U33" s="44" t="str">
        <f t="shared" si="5"/>
        <v>0</v>
      </c>
      <c r="V33" s="103"/>
      <c r="W33" s="88">
        <f t="shared" si="6"/>
        <v>0</v>
      </c>
      <c r="X33" s="87">
        <f t="shared" si="7"/>
        <v>100</v>
      </c>
      <c r="Y33" s="87">
        <f t="shared" si="8"/>
        <v>500</v>
      </c>
      <c r="Z33" s="87" t="str">
        <f t="shared" si="9"/>
        <v xml:space="preserve"> </v>
      </c>
      <c r="AA33" s="87" t="str">
        <f t="shared" si="10"/>
        <v xml:space="preserve"> </v>
      </c>
      <c r="AB33" s="87" t="str">
        <f t="shared" si="11"/>
        <v xml:space="preserve"> </v>
      </c>
      <c r="AC33" s="68">
        <f t="shared" si="12"/>
        <v>0</v>
      </c>
      <c r="AD33" s="119">
        <f t="shared" si="0"/>
        <v>0</v>
      </c>
      <c r="AE33" s="70"/>
      <c r="AF33" s="71" t="str">
        <f t="shared" si="13"/>
        <v/>
      </c>
      <c r="AG33" s="69">
        <f t="shared" si="14"/>
        <v>0</v>
      </c>
      <c r="AH33" s="77" t="str">
        <f t="shared" ref="AH33:AH72" si="21">IF(A33&lt;&gt;0, ((((Q33*V33)+(T33*V33)+(U33*V33)))/$B$23), " ")</f>
        <v xml:space="preserve"> </v>
      </c>
      <c r="AI33" s="78" t="str">
        <f t="shared" si="15"/>
        <v/>
      </c>
      <c r="AJ33" s="84" t="str">
        <f t="shared" si="16"/>
        <v xml:space="preserve"> </v>
      </c>
      <c r="AK33" s="77">
        <f t="shared" si="20"/>
        <v>0</v>
      </c>
      <c r="AL33" s="78" t="str">
        <f t="shared" si="17"/>
        <v/>
      </c>
      <c r="AM33" s="85">
        <f t="shared" si="18"/>
        <v>0</v>
      </c>
      <c r="AN33" s="50"/>
    </row>
    <row r="34" spans="1:40" ht="50.1" customHeight="1" x14ac:dyDescent="0.2">
      <c r="A34" s="41"/>
      <c r="B34" s="42" t="str">
        <f>IF(A34&lt;&gt;0, VLOOKUP(A34, Vehicule!$1:$1048576, 2, FALSE), "")</f>
        <v/>
      </c>
      <c r="C34" s="42" t="str">
        <f>IF(A34&lt;&gt;0, VLOOKUP(A34, Vehicule!$1:$1048576, 3, FALSE), "")</f>
        <v/>
      </c>
      <c r="D34" s="60"/>
      <c r="E34" s="60" t="s">
        <v>127</v>
      </c>
      <c r="F34" s="101" t="str">
        <f>IF(A34&lt;&gt;0, VLOOKUP(A34, Vehicule!$1:$1048576, 7, FALSE), "")</f>
        <v/>
      </c>
      <c r="G34" s="101" t="str">
        <f>IF(A34&lt;&gt;0, VLOOKUP(A34, Vehicule!$1:$1048576, 8, FALSE), "")</f>
        <v/>
      </c>
      <c r="H34" s="59"/>
      <c r="I34" s="131" t="str">
        <f>IF(A34&lt;&gt;0, VLOOKUP(A34, Vehicule!$1:$1048576, 9, FALSE), "")</f>
        <v/>
      </c>
      <c r="J34" s="131" t="str">
        <f>IF(A34&lt;&gt;0, VLOOKUP(A34, Vehicule!$1:$1048576, 10, FALSE), "")</f>
        <v/>
      </c>
      <c r="K34" s="58"/>
      <c r="L34" s="42" t="str">
        <f t="shared" si="19"/>
        <v/>
      </c>
      <c r="M34" s="42" t="str">
        <f t="shared" si="1"/>
        <v/>
      </c>
      <c r="N34" s="43" t="e">
        <f>VLOOKUP(R34, 'Table WLTP'!$A:$C, 3, FALSE)</f>
        <v>#N/A</v>
      </c>
      <c r="O34" s="42" t="str">
        <f>IF(A34&lt;&gt;0, VLOOKUP(A34, Vehicule!$1:$1048576, 5, FALSE), "")</f>
        <v/>
      </c>
      <c r="P34" s="43">
        <f t="shared" si="2"/>
        <v>19750</v>
      </c>
      <c r="Q34" s="44" t="str">
        <f t="shared" si="3"/>
        <v>0</v>
      </c>
      <c r="R34" s="42" t="str">
        <f>IF(A34&lt;&gt;0, VLOOKUP(A34, Vehicule!$1:$1048576, 6, FALSE), "")</f>
        <v/>
      </c>
      <c r="S34" s="43" t="e">
        <f>VLOOKUP(R34, 'Table NEDC '!A:C, 3, FALSE)</f>
        <v>#N/A</v>
      </c>
      <c r="T34" s="44" t="str">
        <f t="shared" si="4"/>
        <v>0</v>
      </c>
      <c r="U34" s="44" t="str">
        <f t="shared" si="5"/>
        <v>0</v>
      </c>
      <c r="V34" s="103"/>
      <c r="W34" s="88">
        <f t="shared" si="6"/>
        <v>0</v>
      </c>
      <c r="X34" s="87">
        <f t="shared" si="7"/>
        <v>100</v>
      </c>
      <c r="Y34" s="87">
        <f t="shared" si="8"/>
        <v>500</v>
      </c>
      <c r="Z34" s="87" t="str">
        <f t="shared" si="9"/>
        <v xml:space="preserve"> </v>
      </c>
      <c r="AA34" s="87" t="str">
        <f t="shared" si="10"/>
        <v xml:space="preserve"> </v>
      </c>
      <c r="AB34" s="87" t="str">
        <f t="shared" si="11"/>
        <v xml:space="preserve"> </v>
      </c>
      <c r="AC34" s="68">
        <f t="shared" si="12"/>
        <v>0</v>
      </c>
      <c r="AD34" s="119">
        <f t="shared" si="0"/>
        <v>0</v>
      </c>
      <c r="AE34" s="70"/>
      <c r="AF34" s="71" t="str">
        <f t="shared" si="13"/>
        <v/>
      </c>
      <c r="AG34" s="69">
        <f t="shared" si="14"/>
        <v>0</v>
      </c>
      <c r="AH34" s="77" t="str">
        <f t="shared" si="21"/>
        <v xml:space="preserve"> </v>
      </c>
      <c r="AI34" s="78" t="str">
        <f t="shared" si="15"/>
        <v/>
      </c>
      <c r="AJ34" s="84" t="str">
        <f t="shared" si="16"/>
        <v xml:space="preserve"> </v>
      </c>
      <c r="AK34" s="77">
        <f t="shared" si="20"/>
        <v>0</v>
      </c>
      <c r="AL34" s="78" t="str">
        <f t="shared" si="17"/>
        <v/>
      </c>
      <c r="AM34" s="85">
        <f t="shared" si="18"/>
        <v>0</v>
      </c>
      <c r="AN34" s="50"/>
    </row>
    <row r="35" spans="1:40" ht="50.1" customHeight="1" x14ac:dyDescent="0.2">
      <c r="A35" s="41"/>
      <c r="B35" s="42" t="str">
        <f>IF(A35&lt;&gt;0, VLOOKUP(A35, Vehicule!$1:$1048576, 2, FALSE), "")</f>
        <v/>
      </c>
      <c r="C35" s="42" t="str">
        <f>IF(A35&lt;&gt;0, VLOOKUP(A35, Vehicule!$1:$1048576, 3, FALSE), "")</f>
        <v/>
      </c>
      <c r="D35" s="60"/>
      <c r="E35" s="60" t="s">
        <v>127</v>
      </c>
      <c r="F35" s="101" t="str">
        <f>IF(A35&lt;&gt;0, VLOOKUP(A35, Vehicule!$1:$1048576, 7, FALSE), "")</f>
        <v/>
      </c>
      <c r="G35" s="101" t="str">
        <f>IF(A35&lt;&gt;0, VLOOKUP(A35, Vehicule!$1:$1048576, 8, FALSE), "")</f>
        <v/>
      </c>
      <c r="H35" s="59"/>
      <c r="I35" s="131" t="str">
        <f>IF(A35&lt;&gt;0, VLOOKUP(A35, Vehicule!$1:$1048576, 9, FALSE), "")</f>
        <v/>
      </c>
      <c r="J35" s="131" t="str">
        <f>IF(A35&lt;&gt;0, VLOOKUP(A35, Vehicule!$1:$1048576, 10, FALSE), "")</f>
        <v/>
      </c>
      <c r="K35" s="58"/>
      <c r="L35" s="42" t="str">
        <f t="shared" si="19"/>
        <v/>
      </c>
      <c r="M35" s="42" t="str">
        <f t="shared" si="1"/>
        <v/>
      </c>
      <c r="N35" s="43" t="e">
        <f>VLOOKUP(R35, 'Table WLTP'!$A:$C, 3, FALSE)</f>
        <v>#N/A</v>
      </c>
      <c r="O35" s="42" t="str">
        <f>IF(A35&lt;&gt;0, VLOOKUP(A35, Vehicule!$1:$1048576, 5, FALSE), "")</f>
        <v/>
      </c>
      <c r="P35" s="43">
        <f t="shared" si="2"/>
        <v>19750</v>
      </c>
      <c r="Q35" s="44" t="str">
        <f t="shared" si="3"/>
        <v>0</v>
      </c>
      <c r="R35" s="42" t="str">
        <f>IF(A35&lt;&gt;0, VLOOKUP(A35, Vehicule!$1:$1048576, 6, FALSE), "")</f>
        <v/>
      </c>
      <c r="S35" s="43" t="e">
        <f>VLOOKUP(R35, 'Table NEDC '!A:C, 3, FALSE)</f>
        <v>#N/A</v>
      </c>
      <c r="T35" s="44" t="str">
        <f t="shared" si="4"/>
        <v>0</v>
      </c>
      <c r="U35" s="44" t="str">
        <f t="shared" si="5"/>
        <v>0</v>
      </c>
      <c r="V35" s="103"/>
      <c r="W35" s="88">
        <f t="shared" si="6"/>
        <v>0</v>
      </c>
      <c r="X35" s="87">
        <f t="shared" si="7"/>
        <v>100</v>
      </c>
      <c r="Y35" s="87">
        <f t="shared" si="8"/>
        <v>500</v>
      </c>
      <c r="Z35" s="87" t="str">
        <f t="shared" si="9"/>
        <v xml:space="preserve"> </v>
      </c>
      <c r="AA35" s="87" t="str">
        <f t="shared" si="10"/>
        <v xml:space="preserve"> </v>
      </c>
      <c r="AB35" s="87" t="str">
        <f t="shared" si="11"/>
        <v xml:space="preserve"> </v>
      </c>
      <c r="AC35" s="68">
        <f t="shared" si="12"/>
        <v>0</v>
      </c>
      <c r="AD35" s="119">
        <f t="shared" si="0"/>
        <v>0</v>
      </c>
      <c r="AE35" s="70"/>
      <c r="AF35" s="71" t="str">
        <f t="shared" si="13"/>
        <v/>
      </c>
      <c r="AG35" s="69">
        <f t="shared" si="14"/>
        <v>0</v>
      </c>
      <c r="AH35" s="77" t="str">
        <f t="shared" si="21"/>
        <v xml:space="preserve"> </v>
      </c>
      <c r="AI35" s="78" t="str">
        <f t="shared" si="15"/>
        <v/>
      </c>
      <c r="AJ35" s="84" t="str">
        <f t="shared" si="16"/>
        <v xml:space="preserve"> </v>
      </c>
      <c r="AK35" s="77">
        <f t="shared" si="20"/>
        <v>0</v>
      </c>
      <c r="AL35" s="78" t="str">
        <f t="shared" si="17"/>
        <v/>
      </c>
      <c r="AM35" s="85">
        <f t="shared" si="18"/>
        <v>0</v>
      </c>
      <c r="AN35" s="50"/>
    </row>
    <row r="36" spans="1:40" ht="50.1" customHeight="1" x14ac:dyDescent="0.2">
      <c r="A36" s="41"/>
      <c r="B36" s="42" t="str">
        <f>IF(A36&lt;&gt;0, VLOOKUP(A36, Vehicule!$1:$1048576, 2, FALSE), "")</f>
        <v/>
      </c>
      <c r="C36" s="42" t="str">
        <f>IF(A36&lt;&gt;0, VLOOKUP(A36, Vehicule!$1:$1048576, 3, FALSE), "")</f>
        <v/>
      </c>
      <c r="D36" s="60"/>
      <c r="E36" s="60" t="s">
        <v>127</v>
      </c>
      <c r="F36" s="101" t="str">
        <f>IF(A36&lt;&gt;0, VLOOKUP(A36, Vehicule!$1:$1048576, 7, FALSE), "")</f>
        <v/>
      </c>
      <c r="G36" s="101" t="str">
        <f>IF(A36&lt;&gt;0, VLOOKUP(A36, Vehicule!$1:$1048576, 8, FALSE), "")</f>
        <v/>
      </c>
      <c r="H36" s="59"/>
      <c r="I36" s="131" t="str">
        <f>IF(A36&lt;&gt;0, VLOOKUP(A36, Vehicule!$1:$1048576, 9, FALSE), "")</f>
        <v/>
      </c>
      <c r="J36" s="131" t="str">
        <f>IF(A36&lt;&gt;0, VLOOKUP(A36, Vehicule!$1:$1048576, 10, FALSE), "")</f>
        <v/>
      </c>
      <c r="K36" s="58"/>
      <c r="L36" s="42" t="str">
        <f t="shared" si="19"/>
        <v/>
      </c>
      <c r="M36" s="42" t="str">
        <f t="shared" si="1"/>
        <v/>
      </c>
      <c r="N36" s="43" t="e">
        <f>VLOOKUP(R36, 'Table WLTP'!$A:$C, 3, FALSE)</f>
        <v>#N/A</v>
      </c>
      <c r="O36" s="42" t="str">
        <f>IF(A36&lt;&gt;0, VLOOKUP(A36, Vehicule!$1:$1048576, 5, FALSE), "")</f>
        <v/>
      </c>
      <c r="P36" s="43">
        <f t="shared" si="2"/>
        <v>19750</v>
      </c>
      <c r="Q36" s="44" t="str">
        <f t="shared" si="3"/>
        <v>0</v>
      </c>
      <c r="R36" s="42" t="str">
        <f>IF(A36&lt;&gt;0, VLOOKUP(A36, Vehicule!$1:$1048576, 6, FALSE), "")</f>
        <v/>
      </c>
      <c r="S36" s="43" t="e">
        <f>VLOOKUP(R36, 'Table NEDC '!A:C, 3, FALSE)</f>
        <v>#N/A</v>
      </c>
      <c r="T36" s="44" t="str">
        <f t="shared" si="4"/>
        <v>0</v>
      </c>
      <c r="U36" s="44" t="str">
        <f t="shared" si="5"/>
        <v>0</v>
      </c>
      <c r="V36" s="103"/>
      <c r="W36" s="88">
        <f t="shared" si="6"/>
        <v>0</v>
      </c>
      <c r="X36" s="87">
        <f t="shared" si="7"/>
        <v>100</v>
      </c>
      <c r="Y36" s="87">
        <f t="shared" si="8"/>
        <v>500</v>
      </c>
      <c r="Z36" s="87" t="str">
        <f t="shared" si="9"/>
        <v xml:space="preserve"> </v>
      </c>
      <c r="AA36" s="87" t="str">
        <f t="shared" si="10"/>
        <v xml:space="preserve"> </v>
      </c>
      <c r="AB36" s="87" t="str">
        <f t="shared" si="11"/>
        <v xml:space="preserve"> </v>
      </c>
      <c r="AC36" s="68">
        <f t="shared" si="12"/>
        <v>0</v>
      </c>
      <c r="AD36" s="119">
        <f t="shared" si="0"/>
        <v>0</v>
      </c>
      <c r="AE36" s="70"/>
      <c r="AF36" s="71" t="str">
        <f t="shared" si="13"/>
        <v/>
      </c>
      <c r="AG36" s="69">
        <f t="shared" si="14"/>
        <v>0</v>
      </c>
      <c r="AH36" s="77" t="str">
        <f t="shared" si="21"/>
        <v xml:space="preserve"> </v>
      </c>
      <c r="AI36" s="78" t="str">
        <f t="shared" si="15"/>
        <v/>
      </c>
      <c r="AJ36" s="84" t="str">
        <f t="shared" si="16"/>
        <v xml:space="preserve"> </v>
      </c>
      <c r="AK36" s="77">
        <f t="shared" si="20"/>
        <v>0</v>
      </c>
      <c r="AL36" s="78" t="str">
        <f t="shared" si="17"/>
        <v/>
      </c>
      <c r="AM36" s="85">
        <f t="shared" si="18"/>
        <v>0</v>
      </c>
      <c r="AN36" s="50"/>
    </row>
    <row r="37" spans="1:40" ht="50.1" customHeight="1" x14ac:dyDescent="0.2">
      <c r="A37" s="41"/>
      <c r="B37" s="42" t="str">
        <f>IF(A37&lt;&gt;0, VLOOKUP(A37, Vehicule!$1:$1048576, 2, FALSE), "")</f>
        <v/>
      </c>
      <c r="C37" s="42" t="str">
        <f>IF(A37&lt;&gt;0, VLOOKUP(A37, Vehicule!$1:$1048576, 3, FALSE), "")</f>
        <v/>
      </c>
      <c r="D37" s="60"/>
      <c r="E37" s="60" t="s">
        <v>127</v>
      </c>
      <c r="F37" s="101" t="str">
        <f>IF(A37&lt;&gt;0, VLOOKUP(A37, Vehicule!$1:$1048576, 7, FALSE), "")</f>
        <v/>
      </c>
      <c r="G37" s="101" t="str">
        <f>IF(A37&lt;&gt;0, VLOOKUP(A37, Vehicule!$1:$1048576, 8, FALSE), "")</f>
        <v/>
      </c>
      <c r="H37" s="59"/>
      <c r="I37" s="131" t="str">
        <f>IF(A37&lt;&gt;0, VLOOKUP(A37, Vehicule!$1:$1048576, 9, FALSE), "")</f>
        <v/>
      </c>
      <c r="J37" s="131" t="str">
        <f>IF(A37&lt;&gt;0, VLOOKUP(A37, Vehicule!$1:$1048576, 10, FALSE), "")</f>
        <v/>
      </c>
      <c r="K37" s="58"/>
      <c r="L37" s="42" t="str">
        <f t="shared" si="19"/>
        <v/>
      </c>
      <c r="M37" s="42" t="str">
        <f t="shared" si="1"/>
        <v/>
      </c>
      <c r="N37" s="43" t="e">
        <f>VLOOKUP(R37, 'Table WLTP'!$A:$C, 3, FALSE)</f>
        <v>#N/A</v>
      </c>
      <c r="O37" s="42" t="str">
        <f>IF(A37&lt;&gt;0, VLOOKUP(A37, Vehicule!$1:$1048576, 5, FALSE), "")</f>
        <v/>
      </c>
      <c r="P37" s="43">
        <f t="shared" si="2"/>
        <v>19750</v>
      </c>
      <c r="Q37" s="44" t="str">
        <f t="shared" si="3"/>
        <v>0</v>
      </c>
      <c r="R37" s="42" t="str">
        <f>IF(A37&lt;&gt;0, VLOOKUP(A37, Vehicule!$1:$1048576, 6, FALSE), "")</f>
        <v/>
      </c>
      <c r="S37" s="43" t="e">
        <f>VLOOKUP(R37, 'Table NEDC '!A:C, 3, FALSE)</f>
        <v>#N/A</v>
      </c>
      <c r="T37" s="44" t="str">
        <f t="shared" si="4"/>
        <v>0</v>
      </c>
      <c r="U37" s="44" t="str">
        <f t="shared" si="5"/>
        <v>0</v>
      </c>
      <c r="V37" s="103"/>
      <c r="W37" s="88">
        <f t="shared" si="6"/>
        <v>0</v>
      </c>
      <c r="X37" s="87">
        <f t="shared" si="7"/>
        <v>100</v>
      </c>
      <c r="Y37" s="87">
        <f t="shared" si="8"/>
        <v>500</v>
      </c>
      <c r="Z37" s="87" t="str">
        <f t="shared" si="9"/>
        <v xml:space="preserve"> </v>
      </c>
      <c r="AA37" s="87" t="str">
        <f t="shared" si="10"/>
        <v xml:space="preserve"> </v>
      </c>
      <c r="AB37" s="87" t="str">
        <f t="shared" si="11"/>
        <v xml:space="preserve"> </v>
      </c>
      <c r="AC37" s="68">
        <f t="shared" si="12"/>
        <v>0</v>
      </c>
      <c r="AD37" s="119">
        <f t="shared" si="0"/>
        <v>0</v>
      </c>
      <c r="AE37" s="70"/>
      <c r="AF37" s="71" t="str">
        <f t="shared" si="13"/>
        <v/>
      </c>
      <c r="AG37" s="69">
        <f t="shared" si="14"/>
        <v>0</v>
      </c>
      <c r="AH37" s="77" t="str">
        <f t="shared" si="21"/>
        <v xml:space="preserve"> </v>
      </c>
      <c r="AI37" s="78" t="str">
        <f t="shared" si="15"/>
        <v/>
      </c>
      <c r="AJ37" s="84" t="str">
        <f t="shared" si="16"/>
        <v xml:space="preserve"> </v>
      </c>
      <c r="AK37" s="77">
        <f t="shared" si="20"/>
        <v>0</v>
      </c>
      <c r="AL37" s="78" t="str">
        <f t="shared" si="17"/>
        <v/>
      </c>
      <c r="AM37" s="85">
        <f t="shared" si="18"/>
        <v>0</v>
      </c>
      <c r="AN37" s="50"/>
    </row>
    <row r="38" spans="1:40" ht="50.1" customHeight="1" x14ac:dyDescent="0.2">
      <c r="A38" s="41"/>
      <c r="B38" s="42" t="str">
        <f>IF(A38&lt;&gt;0, VLOOKUP(A38, Vehicule!$1:$1048576, 2, FALSE), "")</f>
        <v/>
      </c>
      <c r="C38" s="42" t="str">
        <f>IF(A38&lt;&gt;0, VLOOKUP(A38, Vehicule!$1:$1048576, 3, FALSE), "")</f>
        <v/>
      </c>
      <c r="D38" s="60"/>
      <c r="E38" s="60" t="s">
        <v>127</v>
      </c>
      <c r="F38" s="101" t="str">
        <f>IF(A38&lt;&gt;0, VLOOKUP(A38, Vehicule!$1:$1048576, 7, FALSE), "")</f>
        <v/>
      </c>
      <c r="G38" s="101" t="str">
        <f>IF(A38&lt;&gt;0, VLOOKUP(A38, Vehicule!$1:$1048576, 8, FALSE), "")</f>
        <v/>
      </c>
      <c r="H38" s="59"/>
      <c r="I38" s="131" t="str">
        <f>IF(A38&lt;&gt;0, VLOOKUP(A38, Vehicule!$1:$1048576, 9, FALSE), "")</f>
        <v/>
      </c>
      <c r="J38" s="131" t="str">
        <f>IF(A38&lt;&gt;0, VLOOKUP(A38, Vehicule!$1:$1048576, 10, FALSE), "")</f>
        <v/>
      </c>
      <c r="K38" s="58"/>
      <c r="L38" s="42" t="str">
        <f t="shared" si="19"/>
        <v/>
      </c>
      <c r="M38" s="42" t="str">
        <f t="shared" si="1"/>
        <v/>
      </c>
      <c r="N38" s="43" t="e">
        <f>VLOOKUP(R38, 'Table WLTP'!$A:$C, 3, FALSE)</f>
        <v>#N/A</v>
      </c>
      <c r="O38" s="42" t="str">
        <f>IF(A38&lt;&gt;0, VLOOKUP(A38, Vehicule!$1:$1048576, 5, FALSE), "")</f>
        <v/>
      </c>
      <c r="P38" s="43">
        <f t="shared" si="2"/>
        <v>19750</v>
      </c>
      <c r="Q38" s="44" t="str">
        <f t="shared" si="3"/>
        <v>0</v>
      </c>
      <c r="R38" s="42" t="str">
        <f>IF(A38&lt;&gt;0, VLOOKUP(A38, Vehicule!$1:$1048576, 6, FALSE), "")</f>
        <v/>
      </c>
      <c r="S38" s="43" t="e">
        <f>VLOOKUP(R38, 'Table NEDC '!A:C, 3, FALSE)</f>
        <v>#N/A</v>
      </c>
      <c r="T38" s="44" t="str">
        <f t="shared" si="4"/>
        <v>0</v>
      </c>
      <c r="U38" s="44" t="str">
        <f t="shared" si="5"/>
        <v>0</v>
      </c>
      <c r="V38" s="103"/>
      <c r="W38" s="88">
        <f t="shared" si="6"/>
        <v>0</v>
      </c>
      <c r="X38" s="87">
        <f t="shared" si="7"/>
        <v>100</v>
      </c>
      <c r="Y38" s="87">
        <f t="shared" si="8"/>
        <v>500</v>
      </c>
      <c r="Z38" s="87" t="str">
        <f t="shared" si="9"/>
        <v xml:space="preserve"> </v>
      </c>
      <c r="AA38" s="87" t="str">
        <f t="shared" si="10"/>
        <v xml:space="preserve"> </v>
      </c>
      <c r="AB38" s="87" t="str">
        <f t="shared" si="11"/>
        <v xml:space="preserve"> </v>
      </c>
      <c r="AC38" s="68">
        <f t="shared" si="12"/>
        <v>0</v>
      </c>
      <c r="AD38" s="119">
        <f t="shared" si="0"/>
        <v>0</v>
      </c>
      <c r="AE38" s="70"/>
      <c r="AF38" s="71" t="str">
        <f t="shared" si="13"/>
        <v/>
      </c>
      <c r="AG38" s="69">
        <f t="shared" si="14"/>
        <v>0</v>
      </c>
      <c r="AH38" s="77" t="str">
        <f t="shared" si="21"/>
        <v xml:space="preserve"> </v>
      </c>
      <c r="AI38" s="78" t="str">
        <f t="shared" si="15"/>
        <v/>
      </c>
      <c r="AJ38" s="84" t="str">
        <f t="shared" si="16"/>
        <v xml:space="preserve"> </v>
      </c>
      <c r="AK38" s="77">
        <f t="shared" si="20"/>
        <v>0</v>
      </c>
      <c r="AL38" s="78" t="str">
        <f t="shared" si="17"/>
        <v/>
      </c>
      <c r="AM38" s="85">
        <f t="shared" si="18"/>
        <v>0</v>
      </c>
      <c r="AN38" s="50"/>
    </row>
    <row r="39" spans="1:40" ht="50.1" customHeight="1" x14ac:dyDescent="0.2">
      <c r="A39" s="41"/>
      <c r="B39" s="42" t="str">
        <f>IF(A39&lt;&gt;0, VLOOKUP(A39, Vehicule!$1:$1048576, 2, FALSE), "")</f>
        <v/>
      </c>
      <c r="C39" s="42" t="str">
        <f>IF(A39&lt;&gt;0, VLOOKUP(A39, Vehicule!$1:$1048576, 3, FALSE), "")</f>
        <v/>
      </c>
      <c r="D39" s="60"/>
      <c r="E39" s="60" t="s">
        <v>127</v>
      </c>
      <c r="F39" s="101" t="str">
        <f>IF(A39&lt;&gt;0, VLOOKUP(A39, Vehicule!$1:$1048576, 7, FALSE), "")</f>
        <v/>
      </c>
      <c r="G39" s="101" t="str">
        <f>IF(A39&lt;&gt;0, VLOOKUP(A39, Vehicule!$1:$1048576, 8, FALSE), "")</f>
        <v/>
      </c>
      <c r="H39" s="59"/>
      <c r="I39" s="131" t="str">
        <f>IF(A39&lt;&gt;0, VLOOKUP(A39, Vehicule!$1:$1048576, 9, FALSE), "")</f>
        <v/>
      </c>
      <c r="J39" s="131" t="str">
        <f>IF(A39&lt;&gt;0, VLOOKUP(A39, Vehicule!$1:$1048576, 10, FALSE), "")</f>
        <v/>
      </c>
      <c r="K39" s="58"/>
      <c r="L39" s="42" t="str">
        <f t="shared" si="19"/>
        <v/>
      </c>
      <c r="M39" s="42" t="str">
        <f t="shared" si="1"/>
        <v/>
      </c>
      <c r="N39" s="43" t="e">
        <f>VLOOKUP(R39, 'Table WLTP'!$A:$C, 3, FALSE)</f>
        <v>#N/A</v>
      </c>
      <c r="O39" s="42" t="str">
        <f>IF(A39&lt;&gt;0, VLOOKUP(A39, Vehicule!$1:$1048576, 5, FALSE), "")</f>
        <v/>
      </c>
      <c r="P39" s="43">
        <f t="shared" si="2"/>
        <v>19750</v>
      </c>
      <c r="Q39" s="44" t="str">
        <f t="shared" si="3"/>
        <v>0</v>
      </c>
      <c r="R39" s="42" t="str">
        <f>IF(A39&lt;&gt;0, VLOOKUP(A39, Vehicule!$1:$1048576, 6, FALSE), "")</f>
        <v/>
      </c>
      <c r="S39" s="43" t="e">
        <f>VLOOKUP(R39, 'Table NEDC '!A:C, 3, FALSE)</f>
        <v>#N/A</v>
      </c>
      <c r="T39" s="44" t="str">
        <f t="shared" si="4"/>
        <v>0</v>
      </c>
      <c r="U39" s="44" t="str">
        <f t="shared" si="5"/>
        <v>0</v>
      </c>
      <c r="V39" s="103"/>
      <c r="W39" s="88">
        <f t="shared" si="6"/>
        <v>0</v>
      </c>
      <c r="X39" s="87">
        <f t="shared" si="7"/>
        <v>100</v>
      </c>
      <c r="Y39" s="87">
        <f t="shared" si="8"/>
        <v>500</v>
      </c>
      <c r="Z39" s="87" t="str">
        <f t="shared" si="9"/>
        <v xml:space="preserve"> </v>
      </c>
      <c r="AA39" s="87" t="str">
        <f t="shared" si="10"/>
        <v xml:space="preserve"> </v>
      </c>
      <c r="AB39" s="87" t="str">
        <f t="shared" si="11"/>
        <v xml:space="preserve"> </v>
      </c>
      <c r="AC39" s="68">
        <f t="shared" si="12"/>
        <v>0</v>
      </c>
      <c r="AD39" s="119">
        <f t="shared" si="0"/>
        <v>0</v>
      </c>
      <c r="AE39" s="70"/>
      <c r="AF39" s="71" t="str">
        <f t="shared" si="13"/>
        <v/>
      </c>
      <c r="AG39" s="69">
        <f t="shared" si="14"/>
        <v>0</v>
      </c>
      <c r="AH39" s="77" t="str">
        <f t="shared" si="21"/>
        <v xml:space="preserve"> </v>
      </c>
      <c r="AI39" s="78" t="str">
        <f t="shared" si="15"/>
        <v/>
      </c>
      <c r="AJ39" s="84" t="str">
        <f t="shared" si="16"/>
        <v xml:space="preserve"> </v>
      </c>
      <c r="AK39" s="77">
        <f t="shared" si="20"/>
        <v>0</v>
      </c>
      <c r="AL39" s="78" t="str">
        <f t="shared" si="17"/>
        <v/>
      </c>
      <c r="AM39" s="85">
        <f t="shared" si="18"/>
        <v>0</v>
      </c>
      <c r="AN39" s="50"/>
    </row>
    <row r="40" spans="1:40" ht="50.1" customHeight="1" x14ac:dyDescent="0.2">
      <c r="A40" s="41"/>
      <c r="B40" s="42" t="str">
        <f>IF(A40&lt;&gt;0, VLOOKUP(A40, Vehicule!$1:$1048576, 2, FALSE), "")</f>
        <v/>
      </c>
      <c r="C40" s="42" t="str">
        <f>IF(A40&lt;&gt;0, VLOOKUP(A40, Vehicule!$1:$1048576, 3, FALSE), "")</f>
        <v/>
      </c>
      <c r="D40" s="60"/>
      <c r="E40" s="60" t="s">
        <v>127</v>
      </c>
      <c r="F40" s="101" t="str">
        <f>IF(A40&lt;&gt;0, VLOOKUP(A40, Vehicule!$1:$1048576, 7, FALSE), "")</f>
        <v/>
      </c>
      <c r="G40" s="101" t="str">
        <f>IF(A40&lt;&gt;0, VLOOKUP(A40, Vehicule!$1:$1048576, 8, FALSE), "")</f>
        <v/>
      </c>
      <c r="H40" s="59"/>
      <c r="I40" s="131" t="str">
        <f>IF(A40&lt;&gt;0, VLOOKUP(A40, Vehicule!$1:$1048576, 9, FALSE), "")</f>
        <v/>
      </c>
      <c r="J40" s="131" t="str">
        <f>IF(A40&lt;&gt;0, VLOOKUP(A40, Vehicule!$1:$1048576, 10, FALSE), "")</f>
        <v/>
      </c>
      <c r="K40" s="58"/>
      <c r="L40" s="42" t="str">
        <f t="shared" si="19"/>
        <v/>
      </c>
      <c r="M40" s="42" t="str">
        <f t="shared" si="1"/>
        <v/>
      </c>
      <c r="N40" s="43" t="e">
        <f>VLOOKUP(R40, 'Table WLTP'!$A:$C, 3, FALSE)</f>
        <v>#N/A</v>
      </c>
      <c r="O40" s="42" t="str">
        <f>IF(A40&lt;&gt;0, VLOOKUP(A40, Vehicule!$1:$1048576, 5, FALSE), "")</f>
        <v/>
      </c>
      <c r="P40" s="43">
        <f t="shared" si="2"/>
        <v>19750</v>
      </c>
      <c r="Q40" s="44" t="str">
        <f t="shared" si="3"/>
        <v>0</v>
      </c>
      <c r="R40" s="42" t="str">
        <f>IF(A40&lt;&gt;0, VLOOKUP(A40, Vehicule!$1:$1048576, 6, FALSE), "")</f>
        <v/>
      </c>
      <c r="S40" s="43" t="e">
        <f>VLOOKUP(R40, 'Table NEDC '!A:C, 3, FALSE)</f>
        <v>#N/A</v>
      </c>
      <c r="T40" s="44" t="str">
        <f t="shared" si="4"/>
        <v>0</v>
      </c>
      <c r="U40" s="44" t="str">
        <f t="shared" si="5"/>
        <v>0</v>
      </c>
      <c r="V40" s="103"/>
      <c r="W40" s="88">
        <f t="shared" si="6"/>
        <v>0</v>
      </c>
      <c r="X40" s="87">
        <f t="shared" si="7"/>
        <v>100</v>
      </c>
      <c r="Y40" s="87">
        <f t="shared" si="8"/>
        <v>500</v>
      </c>
      <c r="Z40" s="87" t="str">
        <f t="shared" si="9"/>
        <v xml:space="preserve"> </v>
      </c>
      <c r="AA40" s="87" t="str">
        <f t="shared" si="10"/>
        <v xml:space="preserve"> </v>
      </c>
      <c r="AB40" s="87" t="str">
        <f t="shared" si="11"/>
        <v xml:space="preserve"> </v>
      </c>
      <c r="AC40" s="68">
        <f t="shared" si="12"/>
        <v>0</v>
      </c>
      <c r="AD40" s="119">
        <f t="shared" si="0"/>
        <v>0</v>
      </c>
      <c r="AE40" s="70"/>
      <c r="AF40" s="71" t="str">
        <f t="shared" si="13"/>
        <v/>
      </c>
      <c r="AG40" s="69">
        <f t="shared" si="14"/>
        <v>0</v>
      </c>
      <c r="AH40" s="77" t="str">
        <f t="shared" si="21"/>
        <v xml:space="preserve"> </v>
      </c>
      <c r="AI40" s="78" t="str">
        <f t="shared" si="15"/>
        <v/>
      </c>
      <c r="AJ40" s="84" t="str">
        <f t="shared" si="16"/>
        <v xml:space="preserve"> </v>
      </c>
      <c r="AK40" s="77">
        <f t="shared" si="20"/>
        <v>0</v>
      </c>
      <c r="AL40" s="78" t="str">
        <f t="shared" si="17"/>
        <v/>
      </c>
      <c r="AM40" s="85">
        <f t="shared" si="18"/>
        <v>0</v>
      </c>
      <c r="AN40" s="50"/>
    </row>
    <row r="41" spans="1:40" ht="50.1" customHeight="1" x14ac:dyDescent="0.2">
      <c r="A41" s="41"/>
      <c r="B41" s="42" t="str">
        <f>IF(A41&lt;&gt;0, VLOOKUP(A41, Vehicule!$1:$1048576, 2, FALSE), "")</f>
        <v/>
      </c>
      <c r="C41" s="42" t="str">
        <f>IF(A41&lt;&gt;0, VLOOKUP(A41, Vehicule!$1:$1048576, 3, FALSE), "")</f>
        <v/>
      </c>
      <c r="D41" s="60"/>
      <c r="E41" s="60" t="s">
        <v>127</v>
      </c>
      <c r="F41" s="101" t="str">
        <f>IF(A41&lt;&gt;0, VLOOKUP(A41, Vehicule!$1:$1048576, 7, FALSE), "")</f>
        <v/>
      </c>
      <c r="G41" s="101" t="str">
        <f>IF(A41&lt;&gt;0, VLOOKUP(A41, Vehicule!$1:$1048576, 8, FALSE), "")</f>
        <v/>
      </c>
      <c r="H41" s="59"/>
      <c r="I41" s="131" t="str">
        <f>IF(A41&lt;&gt;0, VLOOKUP(A41, Vehicule!$1:$1048576, 9, FALSE), "")</f>
        <v/>
      </c>
      <c r="J41" s="131" t="str">
        <f>IF(A41&lt;&gt;0, VLOOKUP(A41, Vehicule!$1:$1048576, 10, FALSE), "")</f>
        <v/>
      </c>
      <c r="K41" s="58"/>
      <c r="L41" s="42" t="str">
        <f t="shared" si="19"/>
        <v/>
      </c>
      <c r="M41" s="42" t="str">
        <f t="shared" si="1"/>
        <v/>
      </c>
      <c r="N41" s="43" t="e">
        <f>VLOOKUP(R41, 'Table WLTP'!$A:$C, 3, FALSE)</f>
        <v>#N/A</v>
      </c>
      <c r="O41" s="42" t="str">
        <f>IF(A41&lt;&gt;0, VLOOKUP(A41, Vehicule!$1:$1048576, 5, FALSE), "")</f>
        <v/>
      </c>
      <c r="P41" s="43">
        <f t="shared" si="2"/>
        <v>19750</v>
      </c>
      <c r="Q41" s="44" t="str">
        <f t="shared" si="3"/>
        <v>0</v>
      </c>
      <c r="R41" s="42" t="str">
        <f>IF(A41&lt;&gt;0, VLOOKUP(A41, Vehicule!$1:$1048576, 6, FALSE), "")</f>
        <v/>
      </c>
      <c r="S41" s="43" t="e">
        <f>VLOOKUP(R41, 'Table NEDC '!A:C, 3, FALSE)</f>
        <v>#N/A</v>
      </c>
      <c r="T41" s="44" t="str">
        <f t="shared" si="4"/>
        <v>0</v>
      </c>
      <c r="U41" s="44" t="str">
        <f t="shared" si="5"/>
        <v>0</v>
      </c>
      <c r="V41" s="103"/>
      <c r="W41" s="88">
        <f t="shared" si="6"/>
        <v>0</v>
      </c>
      <c r="X41" s="87">
        <f t="shared" si="7"/>
        <v>100</v>
      </c>
      <c r="Y41" s="87">
        <f t="shared" si="8"/>
        <v>500</v>
      </c>
      <c r="Z41" s="87" t="str">
        <f t="shared" si="9"/>
        <v xml:space="preserve"> </v>
      </c>
      <c r="AA41" s="87" t="str">
        <f t="shared" si="10"/>
        <v xml:space="preserve"> </v>
      </c>
      <c r="AB41" s="87" t="str">
        <f t="shared" si="11"/>
        <v xml:space="preserve"> </v>
      </c>
      <c r="AC41" s="68">
        <f t="shared" si="12"/>
        <v>0</v>
      </c>
      <c r="AD41" s="119">
        <f t="shared" si="0"/>
        <v>0</v>
      </c>
      <c r="AE41" s="70"/>
      <c r="AF41" s="71" t="str">
        <f t="shared" si="13"/>
        <v/>
      </c>
      <c r="AG41" s="69">
        <f t="shared" si="14"/>
        <v>0</v>
      </c>
      <c r="AH41" s="77" t="str">
        <f t="shared" si="21"/>
        <v xml:space="preserve"> </v>
      </c>
      <c r="AI41" s="78" t="str">
        <f t="shared" si="15"/>
        <v/>
      </c>
      <c r="AJ41" s="84" t="str">
        <f t="shared" si="16"/>
        <v xml:space="preserve"> </v>
      </c>
      <c r="AK41" s="77">
        <f t="shared" si="20"/>
        <v>0</v>
      </c>
      <c r="AL41" s="78" t="str">
        <f t="shared" si="17"/>
        <v/>
      </c>
      <c r="AM41" s="85">
        <f t="shared" si="18"/>
        <v>0</v>
      </c>
      <c r="AN41" s="50"/>
    </row>
    <row r="42" spans="1:40" ht="50.1" customHeight="1" x14ac:dyDescent="0.2">
      <c r="A42" s="41"/>
      <c r="B42" s="42" t="str">
        <f>IF(A42&lt;&gt;0, VLOOKUP(A42, Vehicule!$1:$1048576, 2, FALSE), "")</f>
        <v/>
      </c>
      <c r="C42" s="42" t="str">
        <f>IF(A42&lt;&gt;0, VLOOKUP(A42, Vehicule!$1:$1048576, 3, FALSE), "")</f>
        <v/>
      </c>
      <c r="D42" s="60"/>
      <c r="E42" s="60" t="s">
        <v>127</v>
      </c>
      <c r="F42" s="101" t="str">
        <f>IF(A42&lt;&gt;0, VLOOKUP(A42, Vehicule!$1:$1048576, 7, FALSE), "")</f>
        <v/>
      </c>
      <c r="G42" s="101" t="str">
        <f>IF(A42&lt;&gt;0, VLOOKUP(A42, Vehicule!$1:$1048576, 8, FALSE), "")</f>
        <v/>
      </c>
      <c r="H42" s="59"/>
      <c r="I42" s="131" t="str">
        <f>IF(A42&lt;&gt;0, VLOOKUP(A42, Vehicule!$1:$1048576, 9, FALSE), "")</f>
        <v/>
      </c>
      <c r="J42" s="131" t="str">
        <f>IF(A42&lt;&gt;0, VLOOKUP(A42, Vehicule!$1:$1048576, 10, FALSE), "")</f>
        <v/>
      </c>
      <c r="K42" s="58"/>
      <c r="L42" s="42" t="str">
        <f t="shared" si="19"/>
        <v/>
      </c>
      <c r="M42" s="42" t="str">
        <f t="shared" si="1"/>
        <v/>
      </c>
      <c r="N42" s="43" t="e">
        <f>VLOOKUP(R42, 'Table WLTP'!$A:$C, 3, FALSE)</f>
        <v>#N/A</v>
      </c>
      <c r="O42" s="42" t="str">
        <f>IF(A42&lt;&gt;0, VLOOKUP(A42, Vehicule!$1:$1048576, 5, FALSE), "")</f>
        <v/>
      </c>
      <c r="P42" s="43">
        <f t="shared" si="2"/>
        <v>19750</v>
      </c>
      <c r="Q42" s="44" t="str">
        <f t="shared" si="3"/>
        <v>0</v>
      </c>
      <c r="R42" s="42" t="str">
        <f>IF(A42&lt;&gt;0, VLOOKUP(A42, Vehicule!$1:$1048576, 6, FALSE), "")</f>
        <v/>
      </c>
      <c r="S42" s="43" t="e">
        <f>VLOOKUP(R42, 'Table NEDC '!A:C, 3, FALSE)</f>
        <v>#N/A</v>
      </c>
      <c r="T42" s="44" t="str">
        <f t="shared" si="4"/>
        <v>0</v>
      </c>
      <c r="U42" s="44" t="str">
        <f t="shared" si="5"/>
        <v>0</v>
      </c>
      <c r="V42" s="103"/>
      <c r="W42" s="88">
        <f t="shared" si="6"/>
        <v>0</v>
      </c>
      <c r="X42" s="87">
        <f t="shared" si="7"/>
        <v>100</v>
      </c>
      <c r="Y42" s="87">
        <f t="shared" si="8"/>
        <v>500</v>
      </c>
      <c r="Z42" s="87" t="str">
        <f t="shared" si="9"/>
        <v xml:space="preserve"> </v>
      </c>
      <c r="AA42" s="87" t="str">
        <f t="shared" si="10"/>
        <v xml:space="preserve"> </v>
      </c>
      <c r="AB42" s="87" t="str">
        <f t="shared" si="11"/>
        <v xml:space="preserve"> </v>
      </c>
      <c r="AC42" s="68">
        <f t="shared" si="12"/>
        <v>0</v>
      </c>
      <c r="AD42" s="119">
        <f t="shared" si="0"/>
        <v>0</v>
      </c>
      <c r="AE42" s="70"/>
      <c r="AF42" s="71" t="str">
        <f t="shared" si="13"/>
        <v/>
      </c>
      <c r="AG42" s="69">
        <f t="shared" si="14"/>
        <v>0</v>
      </c>
      <c r="AH42" s="77" t="str">
        <f t="shared" si="21"/>
        <v xml:space="preserve"> </v>
      </c>
      <c r="AI42" s="78" t="str">
        <f t="shared" si="15"/>
        <v/>
      </c>
      <c r="AJ42" s="84" t="str">
        <f t="shared" si="16"/>
        <v xml:space="preserve"> </v>
      </c>
      <c r="AK42" s="77">
        <f t="shared" si="20"/>
        <v>0</v>
      </c>
      <c r="AL42" s="78" t="str">
        <f t="shared" si="17"/>
        <v/>
      </c>
      <c r="AM42" s="85">
        <f t="shared" si="18"/>
        <v>0</v>
      </c>
      <c r="AN42" s="50"/>
    </row>
    <row r="43" spans="1:40" ht="50.1" customHeight="1" x14ac:dyDescent="0.2">
      <c r="A43" s="41"/>
      <c r="B43" s="42" t="str">
        <f>IF(A43&lt;&gt;0, VLOOKUP(A43, Vehicule!$1:$1048576, 2, FALSE), "")</f>
        <v/>
      </c>
      <c r="C43" s="42" t="str">
        <f>IF(A43&lt;&gt;0, VLOOKUP(A43, Vehicule!$1:$1048576, 3, FALSE), "")</f>
        <v/>
      </c>
      <c r="D43" s="60"/>
      <c r="E43" s="60" t="s">
        <v>127</v>
      </c>
      <c r="F43" s="101" t="str">
        <f>IF(A43&lt;&gt;0, VLOOKUP(A43, Vehicule!$1:$1048576, 7, FALSE), "")</f>
        <v/>
      </c>
      <c r="G43" s="101" t="str">
        <f>IF(A43&lt;&gt;0, VLOOKUP(A43, Vehicule!$1:$1048576, 8, FALSE), "")</f>
        <v/>
      </c>
      <c r="H43" s="59"/>
      <c r="I43" s="131" t="str">
        <f>IF(A43&lt;&gt;0, VLOOKUP(A43, Vehicule!$1:$1048576, 9, FALSE), "")</f>
        <v/>
      </c>
      <c r="J43" s="131" t="str">
        <f>IF(A43&lt;&gt;0, VLOOKUP(A43, Vehicule!$1:$1048576, 10, FALSE), "")</f>
        <v/>
      </c>
      <c r="K43" s="58"/>
      <c r="L43" s="42" t="str">
        <f t="shared" si="19"/>
        <v/>
      </c>
      <c r="M43" s="42" t="str">
        <f t="shared" si="1"/>
        <v/>
      </c>
      <c r="N43" s="43" t="e">
        <f>VLOOKUP(R43, 'Table WLTP'!$A:$C, 3, FALSE)</f>
        <v>#N/A</v>
      </c>
      <c r="O43" s="42" t="str">
        <f>IF(A43&lt;&gt;0, VLOOKUP(A43, Vehicule!$1:$1048576, 5, FALSE), "")</f>
        <v/>
      </c>
      <c r="P43" s="43">
        <f t="shared" si="2"/>
        <v>19750</v>
      </c>
      <c r="Q43" s="44" t="str">
        <f t="shared" si="3"/>
        <v>0</v>
      </c>
      <c r="R43" s="42" t="str">
        <f>IF(A43&lt;&gt;0, VLOOKUP(A43, Vehicule!$1:$1048576, 6, FALSE), "")</f>
        <v/>
      </c>
      <c r="S43" s="43" t="e">
        <f>VLOOKUP(R43, 'Table NEDC '!A:C, 3, FALSE)</f>
        <v>#N/A</v>
      </c>
      <c r="T43" s="44" t="str">
        <f t="shared" si="4"/>
        <v>0</v>
      </c>
      <c r="U43" s="44" t="str">
        <f t="shared" si="5"/>
        <v>0</v>
      </c>
      <c r="V43" s="103"/>
      <c r="W43" s="88">
        <f t="shared" si="6"/>
        <v>0</v>
      </c>
      <c r="X43" s="87">
        <f t="shared" si="7"/>
        <v>100</v>
      </c>
      <c r="Y43" s="87">
        <f t="shared" si="8"/>
        <v>500</v>
      </c>
      <c r="Z43" s="87" t="str">
        <f t="shared" si="9"/>
        <v xml:space="preserve"> </v>
      </c>
      <c r="AA43" s="87" t="str">
        <f t="shared" si="10"/>
        <v xml:space="preserve"> </v>
      </c>
      <c r="AB43" s="87" t="str">
        <f t="shared" si="11"/>
        <v xml:space="preserve"> </v>
      </c>
      <c r="AC43" s="68">
        <f t="shared" si="12"/>
        <v>0</v>
      </c>
      <c r="AD43" s="119">
        <f t="shared" si="0"/>
        <v>0</v>
      </c>
      <c r="AE43" s="70"/>
      <c r="AF43" s="71" t="str">
        <f t="shared" si="13"/>
        <v/>
      </c>
      <c r="AG43" s="69">
        <f t="shared" si="14"/>
        <v>0</v>
      </c>
      <c r="AH43" s="77" t="str">
        <f t="shared" si="21"/>
        <v xml:space="preserve"> </v>
      </c>
      <c r="AI43" s="78" t="str">
        <f t="shared" si="15"/>
        <v/>
      </c>
      <c r="AJ43" s="84" t="str">
        <f t="shared" si="16"/>
        <v xml:space="preserve"> </v>
      </c>
      <c r="AK43" s="77">
        <f t="shared" si="20"/>
        <v>0</v>
      </c>
      <c r="AL43" s="78" t="str">
        <f t="shared" si="17"/>
        <v/>
      </c>
      <c r="AM43" s="85">
        <f t="shared" si="18"/>
        <v>0</v>
      </c>
      <c r="AN43" s="50"/>
    </row>
    <row r="44" spans="1:40" ht="50.1" customHeight="1" x14ac:dyDescent="0.2">
      <c r="A44" s="41"/>
      <c r="B44" s="42" t="str">
        <f>IF(A44&lt;&gt;0, VLOOKUP(A44, Vehicule!$1:$1048576, 2, FALSE), "")</f>
        <v/>
      </c>
      <c r="C44" s="42" t="str">
        <f>IF(A44&lt;&gt;0, VLOOKUP(A44, Vehicule!$1:$1048576, 3, FALSE), "")</f>
        <v/>
      </c>
      <c r="D44" s="60"/>
      <c r="E44" s="60" t="s">
        <v>127</v>
      </c>
      <c r="F44" s="101" t="str">
        <f>IF(A44&lt;&gt;0, VLOOKUP(A44, Vehicule!$1:$1048576, 7, FALSE), "")</f>
        <v/>
      </c>
      <c r="G44" s="101" t="str">
        <f>IF(A44&lt;&gt;0, VLOOKUP(A44, Vehicule!$1:$1048576, 8, FALSE), "")</f>
        <v/>
      </c>
      <c r="H44" s="59"/>
      <c r="I44" s="131" t="str">
        <f>IF(A44&lt;&gt;0, VLOOKUP(A44, Vehicule!$1:$1048576, 9, FALSE), "")</f>
        <v/>
      </c>
      <c r="J44" s="131" t="str">
        <f>IF(A44&lt;&gt;0, VLOOKUP(A44, Vehicule!$1:$1048576, 10, FALSE), "")</f>
        <v/>
      </c>
      <c r="K44" s="58"/>
      <c r="L44" s="42" t="str">
        <f t="shared" si="19"/>
        <v/>
      </c>
      <c r="M44" s="42" t="str">
        <f t="shared" si="1"/>
        <v/>
      </c>
      <c r="N44" s="43" t="e">
        <f>VLOOKUP(R44, 'Table WLTP'!$A:$C, 3, FALSE)</f>
        <v>#N/A</v>
      </c>
      <c r="O44" s="42" t="str">
        <f>IF(A44&lt;&gt;0, VLOOKUP(A44, Vehicule!$1:$1048576, 5, FALSE), "")</f>
        <v/>
      </c>
      <c r="P44" s="43">
        <f t="shared" si="2"/>
        <v>19750</v>
      </c>
      <c r="Q44" s="44" t="str">
        <f t="shared" si="3"/>
        <v>0</v>
      </c>
      <c r="R44" s="42" t="str">
        <f>IF(A44&lt;&gt;0, VLOOKUP(A44, Vehicule!$1:$1048576, 6, FALSE), "")</f>
        <v/>
      </c>
      <c r="S44" s="43" t="e">
        <f>VLOOKUP(R44, 'Table NEDC '!A:C, 3, FALSE)</f>
        <v>#N/A</v>
      </c>
      <c r="T44" s="44" t="str">
        <f t="shared" si="4"/>
        <v>0</v>
      </c>
      <c r="U44" s="44" t="str">
        <f t="shared" si="5"/>
        <v>0</v>
      </c>
      <c r="V44" s="103"/>
      <c r="W44" s="88">
        <f t="shared" si="6"/>
        <v>0</v>
      </c>
      <c r="X44" s="87">
        <f t="shared" si="7"/>
        <v>100</v>
      </c>
      <c r="Y44" s="87">
        <f t="shared" si="8"/>
        <v>500</v>
      </c>
      <c r="Z44" s="87" t="str">
        <f t="shared" si="9"/>
        <v xml:space="preserve"> </v>
      </c>
      <c r="AA44" s="87" t="str">
        <f t="shared" si="10"/>
        <v xml:space="preserve"> </v>
      </c>
      <c r="AB44" s="87" t="str">
        <f t="shared" si="11"/>
        <v xml:space="preserve"> </v>
      </c>
      <c r="AC44" s="68">
        <f t="shared" si="12"/>
        <v>0</v>
      </c>
      <c r="AD44" s="119">
        <f t="shared" si="0"/>
        <v>0</v>
      </c>
      <c r="AE44" s="70"/>
      <c r="AF44" s="71" t="str">
        <f t="shared" si="13"/>
        <v/>
      </c>
      <c r="AG44" s="69">
        <f t="shared" si="14"/>
        <v>0</v>
      </c>
      <c r="AH44" s="77" t="str">
        <f t="shared" si="21"/>
        <v xml:space="preserve"> </v>
      </c>
      <c r="AI44" s="78" t="str">
        <f t="shared" si="15"/>
        <v/>
      </c>
      <c r="AJ44" s="84" t="str">
        <f t="shared" si="16"/>
        <v xml:space="preserve"> </v>
      </c>
      <c r="AK44" s="77">
        <f t="shared" si="20"/>
        <v>0</v>
      </c>
      <c r="AL44" s="78" t="str">
        <f t="shared" si="17"/>
        <v/>
      </c>
      <c r="AM44" s="85">
        <f t="shared" si="18"/>
        <v>0</v>
      </c>
      <c r="AN44" s="50"/>
    </row>
    <row r="45" spans="1:40" ht="50.1" customHeight="1" x14ac:dyDescent="0.2">
      <c r="A45" s="41"/>
      <c r="B45" s="42" t="str">
        <f>IF(A45&lt;&gt;0, VLOOKUP(A45, Vehicule!$1:$1048576, 2, FALSE), "")</f>
        <v/>
      </c>
      <c r="C45" s="42" t="str">
        <f>IF(A45&lt;&gt;0, VLOOKUP(A45, Vehicule!$1:$1048576, 3, FALSE), "")</f>
        <v/>
      </c>
      <c r="D45" s="60"/>
      <c r="E45" s="60" t="s">
        <v>127</v>
      </c>
      <c r="F45" s="101" t="str">
        <f>IF(A45&lt;&gt;0, VLOOKUP(A45, Vehicule!$1:$1048576, 7, FALSE), "")</f>
        <v/>
      </c>
      <c r="G45" s="101" t="str">
        <f>IF(A45&lt;&gt;0, VLOOKUP(A45, Vehicule!$1:$1048576, 8, FALSE), "")</f>
        <v/>
      </c>
      <c r="H45" s="59"/>
      <c r="I45" s="131" t="str">
        <f>IF(A45&lt;&gt;0, VLOOKUP(A45, Vehicule!$1:$1048576, 9, FALSE), "")</f>
        <v/>
      </c>
      <c r="J45" s="131" t="str">
        <f>IF(A45&lt;&gt;0, VLOOKUP(A45, Vehicule!$1:$1048576, 10, FALSE), "")</f>
        <v/>
      </c>
      <c r="K45" s="58"/>
      <c r="L45" s="42" t="str">
        <f t="shared" si="19"/>
        <v/>
      </c>
      <c r="M45" s="42" t="str">
        <f t="shared" si="1"/>
        <v/>
      </c>
      <c r="N45" s="43" t="e">
        <f>VLOOKUP(R45, 'Table WLTP'!$A:$C, 3, FALSE)</f>
        <v>#N/A</v>
      </c>
      <c r="O45" s="42" t="str">
        <f>IF(A45&lt;&gt;0, VLOOKUP(A45, Vehicule!$1:$1048576, 5, FALSE), "")</f>
        <v/>
      </c>
      <c r="P45" s="43">
        <f t="shared" si="2"/>
        <v>19750</v>
      </c>
      <c r="Q45" s="44" t="str">
        <f t="shared" si="3"/>
        <v>0</v>
      </c>
      <c r="R45" s="42" t="str">
        <f>IF(A45&lt;&gt;0, VLOOKUP(A45, Vehicule!$1:$1048576, 6, FALSE), "")</f>
        <v/>
      </c>
      <c r="S45" s="43" t="e">
        <f>VLOOKUP(R45, 'Table NEDC '!A:C, 3, FALSE)</f>
        <v>#N/A</v>
      </c>
      <c r="T45" s="44" t="str">
        <f t="shared" si="4"/>
        <v>0</v>
      </c>
      <c r="U45" s="44" t="str">
        <f t="shared" si="5"/>
        <v>0</v>
      </c>
      <c r="V45" s="103"/>
      <c r="W45" s="88">
        <f t="shared" si="6"/>
        <v>0</v>
      </c>
      <c r="X45" s="87">
        <f t="shared" si="7"/>
        <v>100</v>
      </c>
      <c r="Y45" s="87">
        <f t="shared" si="8"/>
        <v>500</v>
      </c>
      <c r="Z45" s="87" t="str">
        <f t="shared" si="9"/>
        <v xml:space="preserve"> </v>
      </c>
      <c r="AA45" s="87" t="str">
        <f t="shared" si="10"/>
        <v xml:space="preserve"> </v>
      </c>
      <c r="AB45" s="87" t="str">
        <f t="shared" si="11"/>
        <v xml:space="preserve"> </v>
      </c>
      <c r="AC45" s="68">
        <f t="shared" si="12"/>
        <v>0</v>
      </c>
      <c r="AD45" s="119">
        <f t="shared" si="0"/>
        <v>0</v>
      </c>
      <c r="AE45" s="70"/>
      <c r="AF45" s="71" t="str">
        <f t="shared" si="13"/>
        <v/>
      </c>
      <c r="AG45" s="69">
        <f t="shared" si="14"/>
        <v>0</v>
      </c>
      <c r="AH45" s="77" t="str">
        <f t="shared" si="21"/>
        <v xml:space="preserve"> </v>
      </c>
      <c r="AI45" s="78" t="str">
        <f t="shared" si="15"/>
        <v/>
      </c>
      <c r="AJ45" s="84" t="str">
        <f t="shared" si="16"/>
        <v xml:space="preserve"> </v>
      </c>
      <c r="AK45" s="77">
        <f t="shared" si="20"/>
        <v>0</v>
      </c>
      <c r="AL45" s="78" t="str">
        <f t="shared" si="17"/>
        <v/>
      </c>
      <c r="AM45" s="85">
        <f t="shared" si="18"/>
        <v>0</v>
      </c>
      <c r="AN45" s="50"/>
    </row>
    <row r="46" spans="1:40" ht="50.1" customHeight="1" x14ac:dyDescent="0.2">
      <c r="A46" s="41"/>
      <c r="B46" s="42" t="str">
        <f>IF(A46&lt;&gt;0, VLOOKUP(A46, Vehicule!$1:$1048576, 2, FALSE), "")</f>
        <v/>
      </c>
      <c r="C46" s="42" t="str">
        <f>IF(A46&lt;&gt;0, VLOOKUP(A46, Vehicule!$1:$1048576, 3, FALSE), "")</f>
        <v/>
      </c>
      <c r="D46" s="60"/>
      <c r="E46" s="60" t="s">
        <v>127</v>
      </c>
      <c r="F46" s="101" t="str">
        <f>IF(A46&lt;&gt;0, VLOOKUP(A46, Vehicule!$1:$1048576, 7, FALSE), "")</f>
        <v/>
      </c>
      <c r="G46" s="101" t="str">
        <f>IF(A46&lt;&gt;0, VLOOKUP(A46, Vehicule!$1:$1048576, 8, FALSE), "")</f>
        <v/>
      </c>
      <c r="H46" s="59"/>
      <c r="I46" s="131" t="str">
        <f>IF(A46&lt;&gt;0, VLOOKUP(A46, Vehicule!$1:$1048576, 9, FALSE), "")</f>
        <v/>
      </c>
      <c r="J46" s="131" t="str">
        <f>IF(A46&lt;&gt;0, VLOOKUP(A46, Vehicule!$1:$1048576, 10, FALSE), "")</f>
        <v/>
      </c>
      <c r="K46" s="58"/>
      <c r="L46" s="42" t="str">
        <f t="shared" si="19"/>
        <v/>
      </c>
      <c r="M46" s="42" t="str">
        <f t="shared" si="1"/>
        <v/>
      </c>
      <c r="N46" s="43" t="e">
        <f>VLOOKUP(R46, 'Table WLTP'!$A:$C, 3, FALSE)</f>
        <v>#N/A</v>
      </c>
      <c r="O46" s="42" t="str">
        <f>IF(A46&lt;&gt;0, VLOOKUP(A46, Vehicule!$1:$1048576, 5, FALSE), "")</f>
        <v/>
      </c>
      <c r="P46" s="43">
        <f t="shared" si="2"/>
        <v>19750</v>
      </c>
      <c r="Q46" s="44" t="str">
        <f t="shared" si="3"/>
        <v>0</v>
      </c>
      <c r="R46" s="42" t="str">
        <f>IF(A46&lt;&gt;0, VLOOKUP(A46, Vehicule!$1:$1048576, 6, FALSE), "")</f>
        <v/>
      </c>
      <c r="S46" s="43" t="e">
        <f>VLOOKUP(R46, 'Table NEDC '!A:C, 3, FALSE)</f>
        <v>#N/A</v>
      </c>
      <c r="T46" s="44" t="str">
        <f t="shared" si="4"/>
        <v>0</v>
      </c>
      <c r="U46" s="44" t="str">
        <f t="shared" si="5"/>
        <v>0</v>
      </c>
      <c r="V46" s="103"/>
      <c r="W46" s="88">
        <f t="shared" si="6"/>
        <v>0</v>
      </c>
      <c r="X46" s="87">
        <f t="shared" si="7"/>
        <v>100</v>
      </c>
      <c r="Y46" s="87">
        <f t="shared" si="8"/>
        <v>500</v>
      </c>
      <c r="Z46" s="87" t="str">
        <f t="shared" si="9"/>
        <v xml:space="preserve"> </v>
      </c>
      <c r="AA46" s="87" t="str">
        <f t="shared" si="10"/>
        <v xml:space="preserve"> </v>
      </c>
      <c r="AB46" s="87" t="str">
        <f t="shared" si="11"/>
        <v xml:space="preserve"> </v>
      </c>
      <c r="AC46" s="68">
        <f t="shared" si="12"/>
        <v>0</v>
      </c>
      <c r="AD46" s="119">
        <f t="shared" si="0"/>
        <v>0</v>
      </c>
      <c r="AE46" s="70"/>
      <c r="AF46" s="71" t="str">
        <f t="shared" si="13"/>
        <v/>
      </c>
      <c r="AG46" s="69">
        <f t="shared" si="14"/>
        <v>0</v>
      </c>
      <c r="AH46" s="77" t="str">
        <f t="shared" si="21"/>
        <v xml:space="preserve"> </v>
      </c>
      <c r="AI46" s="78" t="str">
        <f t="shared" si="15"/>
        <v/>
      </c>
      <c r="AJ46" s="84" t="str">
        <f t="shared" si="16"/>
        <v xml:space="preserve"> </v>
      </c>
      <c r="AK46" s="77">
        <f t="shared" si="20"/>
        <v>0</v>
      </c>
      <c r="AL46" s="78" t="str">
        <f t="shared" si="17"/>
        <v/>
      </c>
      <c r="AM46" s="85">
        <f t="shared" si="18"/>
        <v>0</v>
      </c>
      <c r="AN46" s="50"/>
    </row>
    <row r="47" spans="1:40" ht="50.1" customHeight="1" x14ac:dyDescent="0.2">
      <c r="A47" s="41"/>
      <c r="B47" s="42" t="str">
        <f>IF(A47&lt;&gt;0, VLOOKUP(A47, Vehicule!$1:$1048576, 2, FALSE), "")</f>
        <v/>
      </c>
      <c r="C47" s="42" t="str">
        <f>IF(A47&lt;&gt;0, VLOOKUP(A47, Vehicule!$1:$1048576, 3, FALSE), "")</f>
        <v/>
      </c>
      <c r="D47" s="60"/>
      <c r="E47" s="60" t="s">
        <v>127</v>
      </c>
      <c r="F47" s="101" t="str">
        <f>IF(A47&lt;&gt;0, VLOOKUP(A47, Vehicule!$1:$1048576, 7, FALSE), "")</f>
        <v/>
      </c>
      <c r="G47" s="101" t="str">
        <f>IF(A47&lt;&gt;0, VLOOKUP(A47, Vehicule!$1:$1048576, 8, FALSE), "")</f>
        <v/>
      </c>
      <c r="H47" s="59"/>
      <c r="I47" s="131" t="str">
        <f>IF(A47&lt;&gt;0, VLOOKUP(A47, Vehicule!$1:$1048576, 9, FALSE), "")</f>
        <v/>
      </c>
      <c r="J47" s="131" t="str">
        <f>IF(A47&lt;&gt;0, VLOOKUP(A47, Vehicule!$1:$1048576, 10, FALSE), "")</f>
        <v/>
      </c>
      <c r="K47" s="58"/>
      <c r="L47" s="42" t="str">
        <f t="shared" si="19"/>
        <v/>
      </c>
      <c r="M47" s="42" t="str">
        <f t="shared" si="1"/>
        <v/>
      </c>
      <c r="N47" s="43" t="e">
        <f>VLOOKUP(R47, 'Table WLTP'!$A:$C, 3, FALSE)</f>
        <v>#N/A</v>
      </c>
      <c r="O47" s="42" t="str">
        <f>IF(A47&lt;&gt;0, VLOOKUP(A47, Vehicule!$1:$1048576, 5, FALSE), "")</f>
        <v/>
      </c>
      <c r="P47" s="43">
        <f t="shared" si="2"/>
        <v>19750</v>
      </c>
      <c r="Q47" s="44" t="str">
        <f t="shared" si="3"/>
        <v>0</v>
      </c>
      <c r="R47" s="42" t="str">
        <f>IF(A47&lt;&gt;0, VLOOKUP(A47, Vehicule!$1:$1048576, 6, FALSE), "")</f>
        <v/>
      </c>
      <c r="S47" s="43" t="e">
        <f>VLOOKUP(R47, 'Table NEDC '!A:C, 3, FALSE)</f>
        <v>#N/A</v>
      </c>
      <c r="T47" s="44" t="str">
        <f t="shared" si="4"/>
        <v>0</v>
      </c>
      <c r="U47" s="44" t="str">
        <f t="shared" si="5"/>
        <v>0</v>
      </c>
      <c r="V47" s="103"/>
      <c r="W47" s="88">
        <f t="shared" si="6"/>
        <v>0</v>
      </c>
      <c r="X47" s="87">
        <f t="shared" si="7"/>
        <v>100</v>
      </c>
      <c r="Y47" s="87">
        <f t="shared" si="8"/>
        <v>500</v>
      </c>
      <c r="Z47" s="87" t="str">
        <f t="shared" si="9"/>
        <v xml:space="preserve"> </v>
      </c>
      <c r="AA47" s="87" t="str">
        <f t="shared" si="10"/>
        <v xml:space="preserve"> </v>
      </c>
      <c r="AB47" s="87" t="str">
        <f t="shared" si="11"/>
        <v xml:space="preserve"> </v>
      </c>
      <c r="AC47" s="68">
        <f t="shared" si="12"/>
        <v>0</v>
      </c>
      <c r="AD47" s="119">
        <f t="shared" si="0"/>
        <v>0</v>
      </c>
      <c r="AE47" s="70"/>
      <c r="AF47" s="71" t="str">
        <f t="shared" si="13"/>
        <v/>
      </c>
      <c r="AG47" s="69">
        <f t="shared" si="14"/>
        <v>0</v>
      </c>
      <c r="AH47" s="77" t="str">
        <f t="shared" si="21"/>
        <v xml:space="preserve"> </v>
      </c>
      <c r="AI47" s="78" t="str">
        <f t="shared" si="15"/>
        <v/>
      </c>
      <c r="AJ47" s="84" t="str">
        <f t="shared" si="16"/>
        <v xml:space="preserve"> </v>
      </c>
      <c r="AK47" s="77">
        <f t="shared" si="20"/>
        <v>0</v>
      </c>
      <c r="AL47" s="78" t="str">
        <f t="shared" si="17"/>
        <v/>
      </c>
      <c r="AM47" s="85">
        <f t="shared" si="18"/>
        <v>0</v>
      </c>
      <c r="AN47" s="50"/>
    </row>
    <row r="48" spans="1:40" ht="50.1" customHeight="1" x14ac:dyDescent="0.2">
      <c r="A48" s="41"/>
      <c r="B48" s="42" t="str">
        <f>IF(A48&lt;&gt;0, VLOOKUP(A48, Vehicule!$1:$1048576, 2, FALSE), "")</f>
        <v/>
      </c>
      <c r="C48" s="42" t="str">
        <f>IF(A48&lt;&gt;0, VLOOKUP(A48, Vehicule!$1:$1048576, 3, FALSE), "")</f>
        <v/>
      </c>
      <c r="D48" s="60"/>
      <c r="E48" s="60" t="s">
        <v>127</v>
      </c>
      <c r="F48" s="101" t="str">
        <f>IF(A48&lt;&gt;0, VLOOKUP(A48, Vehicule!$1:$1048576, 7, FALSE), "")</f>
        <v/>
      </c>
      <c r="G48" s="101" t="str">
        <f>IF(A48&lt;&gt;0, VLOOKUP(A48, Vehicule!$1:$1048576, 8, FALSE), "")</f>
        <v/>
      </c>
      <c r="H48" s="59"/>
      <c r="I48" s="131" t="str">
        <f>IF(A48&lt;&gt;0, VLOOKUP(A48, Vehicule!$1:$1048576, 9, FALSE), "")</f>
        <v/>
      </c>
      <c r="J48" s="131" t="str">
        <f>IF(A48&lt;&gt;0, VLOOKUP(A48, Vehicule!$1:$1048576, 10, FALSE), "")</f>
        <v/>
      </c>
      <c r="K48" s="58"/>
      <c r="L48" s="42" t="str">
        <f t="shared" si="19"/>
        <v/>
      </c>
      <c r="M48" s="42" t="str">
        <f t="shared" si="1"/>
        <v/>
      </c>
      <c r="N48" s="43" t="e">
        <f>VLOOKUP(R48, 'Table WLTP'!$A:$C, 3, FALSE)</f>
        <v>#N/A</v>
      </c>
      <c r="O48" s="42" t="str">
        <f>IF(A48&lt;&gt;0, VLOOKUP(A48, Vehicule!$1:$1048576, 5, FALSE), "")</f>
        <v/>
      </c>
      <c r="P48" s="43">
        <f t="shared" si="2"/>
        <v>19750</v>
      </c>
      <c r="Q48" s="44" t="str">
        <f t="shared" si="3"/>
        <v>0</v>
      </c>
      <c r="R48" s="42" t="str">
        <f>IF(A48&lt;&gt;0, VLOOKUP(A48, Vehicule!$1:$1048576, 6, FALSE), "")</f>
        <v/>
      </c>
      <c r="S48" s="43" t="e">
        <f>VLOOKUP(R48, 'Table NEDC '!A:C, 3, FALSE)</f>
        <v>#N/A</v>
      </c>
      <c r="T48" s="44" t="str">
        <f t="shared" si="4"/>
        <v>0</v>
      </c>
      <c r="U48" s="44" t="str">
        <f t="shared" si="5"/>
        <v>0</v>
      </c>
      <c r="V48" s="103"/>
      <c r="W48" s="88">
        <f t="shared" si="6"/>
        <v>0</v>
      </c>
      <c r="X48" s="87">
        <f t="shared" si="7"/>
        <v>100</v>
      </c>
      <c r="Y48" s="87">
        <f t="shared" si="8"/>
        <v>500</v>
      </c>
      <c r="Z48" s="87" t="str">
        <f t="shared" si="9"/>
        <v xml:space="preserve"> </v>
      </c>
      <c r="AA48" s="87" t="str">
        <f t="shared" si="10"/>
        <v xml:space="preserve"> </v>
      </c>
      <c r="AB48" s="87" t="str">
        <f t="shared" si="11"/>
        <v xml:space="preserve"> </v>
      </c>
      <c r="AC48" s="68">
        <f t="shared" si="12"/>
        <v>0</v>
      </c>
      <c r="AD48" s="119">
        <f t="shared" si="0"/>
        <v>0</v>
      </c>
      <c r="AE48" s="70"/>
      <c r="AF48" s="71" t="str">
        <f t="shared" si="13"/>
        <v/>
      </c>
      <c r="AG48" s="69">
        <f t="shared" si="14"/>
        <v>0</v>
      </c>
      <c r="AH48" s="77" t="str">
        <f t="shared" si="21"/>
        <v xml:space="preserve"> </v>
      </c>
      <c r="AI48" s="78" t="str">
        <f t="shared" si="15"/>
        <v/>
      </c>
      <c r="AJ48" s="84" t="str">
        <f t="shared" si="16"/>
        <v xml:space="preserve"> </v>
      </c>
      <c r="AK48" s="77">
        <f t="shared" si="20"/>
        <v>0</v>
      </c>
      <c r="AL48" s="78" t="str">
        <f t="shared" si="17"/>
        <v/>
      </c>
      <c r="AM48" s="85">
        <f t="shared" si="18"/>
        <v>0</v>
      </c>
      <c r="AN48" s="50"/>
    </row>
    <row r="49" spans="1:40" ht="50.1" customHeight="1" x14ac:dyDescent="0.2">
      <c r="A49" s="41"/>
      <c r="B49" s="42" t="str">
        <f>IF(A49&lt;&gt;0, VLOOKUP(A49, Vehicule!$1:$1048576, 2, FALSE), "")</f>
        <v/>
      </c>
      <c r="C49" s="42" t="str">
        <f>IF(A49&lt;&gt;0, VLOOKUP(A49, Vehicule!$1:$1048576, 3, FALSE), "")</f>
        <v/>
      </c>
      <c r="D49" s="60"/>
      <c r="E49" s="60" t="s">
        <v>127</v>
      </c>
      <c r="F49" s="101" t="str">
        <f>IF(A49&lt;&gt;0, VLOOKUP(A49, Vehicule!$1:$1048576, 7, FALSE), "")</f>
        <v/>
      </c>
      <c r="G49" s="101" t="str">
        <f>IF(A49&lt;&gt;0, VLOOKUP(A49, Vehicule!$1:$1048576, 8, FALSE), "")</f>
        <v/>
      </c>
      <c r="H49" s="59"/>
      <c r="I49" s="131" t="str">
        <f>IF(A49&lt;&gt;0, VLOOKUP(A49, Vehicule!$1:$1048576, 9, FALSE), "")</f>
        <v/>
      </c>
      <c r="J49" s="131" t="str">
        <f>IF(A49&lt;&gt;0, VLOOKUP(A49, Vehicule!$1:$1048576, 10, FALSE), "")</f>
        <v/>
      </c>
      <c r="K49" s="58"/>
      <c r="L49" s="42" t="str">
        <f t="shared" si="19"/>
        <v/>
      </c>
      <c r="M49" s="42" t="str">
        <f t="shared" si="1"/>
        <v/>
      </c>
      <c r="N49" s="43" t="e">
        <f>VLOOKUP(R49, 'Table WLTP'!$A:$C, 3, FALSE)</f>
        <v>#N/A</v>
      </c>
      <c r="O49" s="42" t="str">
        <f>IF(A49&lt;&gt;0, VLOOKUP(A49, Vehicule!$1:$1048576, 5, FALSE), "")</f>
        <v/>
      </c>
      <c r="P49" s="43">
        <f t="shared" si="2"/>
        <v>19750</v>
      </c>
      <c r="Q49" s="44" t="str">
        <f t="shared" si="3"/>
        <v>0</v>
      </c>
      <c r="R49" s="42" t="str">
        <f>IF(A49&lt;&gt;0, VLOOKUP(A49, Vehicule!$1:$1048576, 6, FALSE), "")</f>
        <v/>
      </c>
      <c r="S49" s="43" t="e">
        <f>VLOOKUP(R49, 'Table NEDC '!A:C, 3, FALSE)</f>
        <v>#N/A</v>
      </c>
      <c r="T49" s="44" t="str">
        <f t="shared" si="4"/>
        <v>0</v>
      </c>
      <c r="U49" s="44" t="str">
        <f t="shared" si="5"/>
        <v>0</v>
      </c>
      <c r="V49" s="103"/>
      <c r="W49" s="88">
        <f t="shared" si="6"/>
        <v>0</v>
      </c>
      <c r="X49" s="87">
        <f t="shared" si="7"/>
        <v>100</v>
      </c>
      <c r="Y49" s="87">
        <f t="shared" si="8"/>
        <v>500</v>
      </c>
      <c r="Z49" s="87" t="str">
        <f t="shared" si="9"/>
        <v xml:space="preserve"> </v>
      </c>
      <c r="AA49" s="87" t="str">
        <f t="shared" si="10"/>
        <v xml:space="preserve"> </v>
      </c>
      <c r="AB49" s="87" t="str">
        <f t="shared" si="11"/>
        <v xml:space="preserve"> </v>
      </c>
      <c r="AC49" s="68">
        <f t="shared" si="12"/>
        <v>0</v>
      </c>
      <c r="AD49" s="119">
        <f t="shared" si="0"/>
        <v>0</v>
      </c>
      <c r="AE49" s="70"/>
      <c r="AF49" s="71" t="str">
        <f t="shared" si="13"/>
        <v/>
      </c>
      <c r="AG49" s="69">
        <f t="shared" si="14"/>
        <v>0</v>
      </c>
      <c r="AH49" s="77" t="str">
        <f t="shared" si="21"/>
        <v xml:space="preserve"> </v>
      </c>
      <c r="AI49" s="78" t="str">
        <f t="shared" si="15"/>
        <v/>
      </c>
      <c r="AJ49" s="84" t="str">
        <f t="shared" si="16"/>
        <v xml:space="preserve"> </v>
      </c>
      <c r="AK49" s="77">
        <f t="shared" si="20"/>
        <v>0</v>
      </c>
      <c r="AL49" s="78" t="str">
        <f t="shared" si="17"/>
        <v/>
      </c>
      <c r="AM49" s="85">
        <f t="shared" si="18"/>
        <v>0</v>
      </c>
      <c r="AN49" s="50"/>
    </row>
    <row r="50" spans="1:40" ht="50.1" customHeight="1" x14ac:dyDescent="0.2">
      <c r="A50" s="41"/>
      <c r="B50" s="42" t="str">
        <f>IF(A50&lt;&gt;0, VLOOKUP(A50, Vehicule!$1:$1048576, 2, FALSE), "")</f>
        <v/>
      </c>
      <c r="C50" s="42" t="str">
        <f>IF(A50&lt;&gt;0, VLOOKUP(A50, Vehicule!$1:$1048576, 3, FALSE), "")</f>
        <v/>
      </c>
      <c r="D50" s="60"/>
      <c r="E50" s="60" t="s">
        <v>127</v>
      </c>
      <c r="F50" s="101" t="str">
        <f>IF(A50&lt;&gt;0, VLOOKUP(A50, Vehicule!$1:$1048576, 7, FALSE), "")</f>
        <v/>
      </c>
      <c r="G50" s="101" t="str">
        <f>IF(A50&lt;&gt;0, VLOOKUP(A50, Vehicule!$1:$1048576, 8, FALSE), "")</f>
        <v/>
      </c>
      <c r="H50" s="59"/>
      <c r="I50" s="131" t="str">
        <f>IF(A50&lt;&gt;0, VLOOKUP(A50, Vehicule!$1:$1048576, 9, FALSE), "")</f>
        <v/>
      </c>
      <c r="J50" s="131" t="str">
        <f>IF(A50&lt;&gt;0, VLOOKUP(A50, Vehicule!$1:$1048576, 10, FALSE), "")</f>
        <v/>
      </c>
      <c r="K50" s="58"/>
      <c r="L50" s="42" t="str">
        <f t="shared" si="19"/>
        <v/>
      </c>
      <c r="M50" s="42" t="str">
        <f t="shared" si="1"/>
        <v/>
      </c>
      <c r="N50" s="43" t="e">
        <f>VLOOKUP(R50, 'Table WLTP'!$A:$C, 3, FALSE)</f>
        <v>#N/A</v>
      </c>
      <c r="O50" s="42" t="str">
        <f>IF(A50&lt;&gt;0, VLOOKUP(A50, Vehicule!$1:$1048576, 5, FALSE), "")</f>
        <v/>
      </c>
      <c r="P50" s="43">
        <f t="shared" si="2"/>
        <v>19750</v>
      </c>
      <c r="Q50" s="44" t="str">
        <f t="shared" si="3"/>
        <v>0</v>
      </c>
      <c r="R50" s="42" t="str">
        <f>IF(A50&lt;&gt;0, VLOOKUP(A50, Vehicule!$1:$1048576, 6, FALSE), "")</f>
        <v/>
      </c>
      <c r="S50" s="43" t="e">
        <f>VLOOKUP(R50, 'Table NEDC '!A:C, 3, FALSE)</f>
        <v>#N/A</v>
      </c>
      <c r="T50" s="44" t="str">
        <f t="shared" si="4"/>
        <v>0</v>
      </c>
      <c r="U50" s="44" t="str">
        <f t="shared" si="5"/>
        <v>0</v>
      </c>
      <c r="V50" s="103"/>
      <c r="W50" s="88">
        <f t="shared" si="6"/>
        <v>0</v>
      </c>
      <c r="X50" s="87">
        <f t="shared" si="7"/>
        <v>100</v>
      </c>
      <c r="Y50" s="87">
        <f t="shared" si="8"/>
        <v>500</v>
      </c>
      <c r="Z50" s="87" t="str">
        <f t="shared" si="9"/>
        <v xml:space="preserve"> </v>
      </c>
      <c r="AA50" s="87" t="str">
        <f t="shared" si="10"/>
        <v xml:space="preserve"> </v>
      </c>
      <c r="AB50" s="87" t="str">
        <f t="shared" si="11"/>
        <v xml:space="preserve"> </v>
      </c>
      <c r="AC50" s="68">
        <f t="shared" si="12"/>
        <v>0</v>
      </c>
      <c r="AD50" s="119">
        <f t="shared" si="0"/>
        <v>0</v>
      </c>
      <c r="AE50" s="70"/>
      <c r="AF50" s="71" t="str">
        <f t="shared" si="13"/>
        <v/>
      </c>
      <c r="AG50" s="69">
        <f t="shared" si="14"/>
        <v>0</v>
      </c>
      <c r="AH50" s="77" t="str">
        <f t="shared" si="21"/>
        <v xml:space="preserve"> </v>
      </c>
      <c r="AI50" s="78" t="str">
        <f t="shared" si="15"/>
        <v/>
      </c>
      <c r="AJ50" s="84" t="str">
        <f t="shared" si="16"/>
        <v xml:space="preserve"> </v>
      </c>
      <c r="AK50" s="77">
        <f t="shared" si="20"/>
        <v>0</v>
      </c>
      <c r="AL50" s="78" t="str">
        <f t="shared" si="17"/>
        <v/>
      </c>
      <c r="AM50" s="85">
        <f t="shared" si="18"/>
        <v>0</v>
      </c>
      <c r="AN50" s="50"/>
    </row>
    <row r="51" spans="1:40" ht="50.1" customHeight="1" x14ac:dyDescent="0.2">
      <c r="A51" s="41"/>
      <c r="B51" s="42" t="str">
        <f>IF(A51&lt;&gt;0, VLOOKUP(A51, Vehicule!$1:$1048576, 2, FALSE), "")</f>
        <v/>
      </c>
      <c r="C51" s="42" t="str">
        <f>IF(A51&lt;&gt;0, VLOOKUP(A51, Vehicule!$1:$1048576, 3, FALSE), "")</f>
        <v/>
      </c>
      <c r="D51" s="60"/>
      <c r="E51" s="60" t="s">
        <v>127</v>
      </c>
      <c r="F51" s="101" t="str">
        <f>IF(A51&lt;&gt;0, VLOOKUP(A51, Vehicule!$1:$1048576, 7, FALSE), "")</f>
        <v/>
      </c>
      <c r="G51" s="101" t="str">
        <f>IF(A51&lt;&gt;0, VLOOKUP(A51, Vehicule!$1:$1048576, 8, FALSE), "")</f>
        <v/>
      </c>
      <c r="H51" s="59"/>
      <c r="I51" s="131" t="str">
        <f>IF(A51&lt;&gt;0, VLOOKUP(A51, Vehicule!$1:$1048576, 9, FALSE), "")</f>
        <v/>
      </c>
      <c r="J51" s="131" t="str">
        <f>IF(A51&lt;&gt;0, VLOOKUP(A51, Vehicule!$1:$1048576, 10, FALSE), "")</f>
        <v/>
      </c>
      <c r="K51" s="58"/>
      <c r="L51" s="42" t="str">
        <f t="shared" si="19"/>
        <v/>
      </c>
      <c r="M51" s="42" t="str">
        <f t="shared" si="1"/>
        <v/>
      </c>
      <c r="N51" s="43" t="e">
        <f>VLOOKUP(R51, 'Table WLTP'!$A:$C, 3, FALSE)</f>
        <v>#N/A</v>
      </c>
      <c r="O51" s="42" t="str">
        <f>IF(A51&lt;&gt;0, VLOOKUP(A51, Vehicule!$1:$1048576, 5, FALSE), "")</f>
        <v/>
      </c>
      <c r="P51" s="43">
        <f t="shared" si="2"/>
        <v>19750</v>
      </c>
      <c r="Q51" s="44" t="str">
        <f t="shared" si="3"/>
        <v>0</v>
      </c>
      <c r="R51" s="42" t="str">
        <f>IF(A51&lt;&gt;0, VLOOKUP(A51, Vehicule!$1:$1048576, 6, FALSE), "")</f>
        <v/>
      </c>
      <c r="S51" s="43" t="e">
        <f>VLOOKUP(R51, 'Table NEDC '!A:C, 3, FALSE)</f>
        <v>#N/A</v>
      </c>
      <c r="T51" s="44" t="str">
        <f t="shared" si="4"/>
        <v>0</v>
      </c>
      <c r="U51" s="44" t="str">
        <f t="shared" si="5"/>
        <v>0</v>
      </c>
      <c r="V51" s="103"/>
      <c r="W51" s="88">
        <f t="shared" si="6"/>
        <v>0</v>
      </c>
      <c r="X51" s="87">
        <f t="shared" si="7"/>
        <v>100</v>
      </c>
      <c r="Y51" s="87">
        <f t="shared" si="8"/>
        <v>500</v>
      </c>
      <c r="Z51" s="87" t="str">
        <f t="shared" si="9"/>
        <v xml:space="preserve"> </v>
      </c>
      <c r="AA51" s="87" t="str">
        <f t="shared" si="10"/>
        <v xml:space="preserve"> </v>
      </c>
      <c r="AB51" s="87" t="str">
        <f t="shared" si="11"/>
        <v xml:space="preserve"> </v>
      </c>
      <c r="AC51" s="68">
        <f t="shared" si="12"/>
        <v>0</v>
      </c>
      <c r="AD51" s="119">
        <f t="shared" si="0"/>
        <v>0</v>
      </c>
      <c r="AE51" s="70"/>
      <c r="AF51" s="71" t="str">
        <f t="shared" si="13"/>
        <v/>
      </c>
      <c r="AG51" s="69">
        <f t="shared" si="14"/>
        <v>0</v>
      </c>
      <c r="AH51" s="77" t="str">
        <f t="shared" si="21"/>
        <v xml:space="preserve"> </v>
      </c>
      <c r="AI51" s="78" t="str">
        <f t="shared" si="15"/>
        <v/>
      </c>
      <c r="AJ51" s="84" t="str">
        <f t="shared" si="16"/>
        <v xml:space="preserve"> </v>
      </c>
      <c r="AK51" s="77">
        <f t="shared" si="20"/>
        <v>0</v>
      </c>
      <c r="AL51" s="78" t="str">
        <f t="shared" si="17"/>
        <v/>
      </c>
      <c r="AM51" s="85">
        <f t="shared" si="18"/>
        <v>0</v>
      </c>
      <c r="AN51" s="50"/>
    </row>
    <row r="52" spans="1:40" ht="50.1" customHeight="1" x14ac:dyDescent="0.2">
      <c r="A52" s="41"/>
      <c r="B52" s="42" t="str">
        <f>IF(A52&lt;&gt;0, VLOOKUP(A52, Vehicule!$1:$1048576, 2, FALSE), "")</f>
        <v/>
      </c>
      <c r="C52" s="42" t="str">
        <f>IF(A52&lt;&gt;0, VLOOKUP(A52, Vehicule!$1:$1048576, 3, FALSE), "")</f>
        <v/>
      </c>
      <c r="D52" s="60"/>
      <c r="E52" s="60" t="s">
        <v>127</v>
      </c>
      <c r="F52" s="101" t="str">
        <f>IF(A52&lt;&gt;0, VLOOKUP(A52, Vehicule!$1:$1048576, 7, FALSE), "")</f>
        <v/>
      </c>
      <c r="G52" s="101" t="str">
        <f>IF(A52&lt;&gt;0, VLOOKUP(A52, Vehicule!$1:$1048576, 8, FALSE), "")</f>
        <v/>
      </c>
      <c r="H52" s="59"/>
      <c r="I52" s="131" t="str">
        <f>IF(A52&lt;&gt;0, VLOOKUP(A52, Vehicule!$1:$1048576, 9, FALSE), "")</f>
        <v/>
      </c>
      <c r="J52" s="131" t="str">
        <f>IF(A52&lt;&gt;0, VLOOKUP(A52, Vehicule!$1:$1048576, 10, FALSE), "")</f>
        <v/>
      </c>
      <c r="K52" s="58"/>
      <c r="L52" s="42" t="str">
        <f t="shared" si="19"/>
        <v/>
      </c>
      <c r="M52" s="42" t="str">
        <f t="shared" si="1"/>
        <v/>
      </c>
      <c r="N52" s="43" t="e">
        <f>VLOOKUP(R52, 'Table WLTP'!$A:$C, 3, FALSE)</f>
        <v>#N/A</v>
      </c>
      <c r="O52" s="42" t="str">
        <f>IF(A52&lt;&gt;0, VLOOKUP(A52, Vehicule!$1:$1048576, 5, FALSE), "")</f>
        <v/>
      </c>
      <c r="P52" s="43">
        <f t="shared" si="2"/>
        <v>19750</v>
      </c>
      <c r="Q52" s="44" t="str">
        <f t="shared" si="3"/>
        <v>0</v>
      </c>
      <c r="R52" s="42" t="str">
        <f>IF(A52&lt;&gt;0, VLOOKUP(A52, Vehicule!$1:$1048576, 6, FALSE), "")</f>
        <v/>
      </c>
      <c r="S52" s="43" t="e">
        <f>VLOOKUP(R52, 'Table NEDC '!A:C, 3, FALSE)</f>
        <v>#N/A</v>
      </c>
      <c r="T52" s="44" t="str">
        <f t="shared" si="4"/>
        <v>0</v>
      </c>
      <c r="U52" s="44" t="str">
        <f t="shared" si="5"/>
        <v>0</v>
      </c>
      <c r="V52" s="103"/>
      <c r="W52" s="88">
        <f t="shared" si="6"/>
        <v>0</v>
      </c>
      <c r="X52" s="87">
        <f t="shared" si="7"/>
        <v>100</v>
      </c>
      <c r="Y52" s="87">
        <f t="shared" si="8"/>
        <v>500</v>
      </c>
      <c r="Z52" s="87" t="str">
        <f t="shared" si="9"/>
        <v xml:space="preserve"> </v>
      </c>
      <c r="AA52" s="87" t="str">
        <f t="shared" si="10"/>
        <v xml:space="preserve"> </v>
      </c>
      <c r="AB52" s="87" t="str">
        <f t="shared" si="11"/>
        <v xml:space="preserve"> </v>
      </c>
      <c r="AC52" s="68">
        <f t="shared" si="12"/>
        <v>0</v>
      </c>
      <c r="AD52" s="119">
        <f t="shared" si="0"/>
        <v>0</v>
      </c>
      <c r="AE52" s="70"/>
      <c r="AF52" s="71" t="str">
        <f t="shared" si="13"/>
        <v/>
      </c>
      <c r="AG52" s="69">
        <f t="shared" si="14"/>
        <v>0</v>
      </c>
      <c r="AH52" s="77" t="str">
        <f t="shared" si="21"/>
        <v xml:space="preserve"> </v>
      </c>
      <c r="AI52" s="78" t="str">
        <f t="shared" si="15"/>
        <v/>
      </c>
      <c r="AJ52" s="84" t="str">
        <f t="shared" si="16"/>
        <v xml:space="preserve"> </v>
      </c>
      <c r="AK52" s="77">
        <f t="shared" si="20"/>
        <v>0</v>
      </c>
      <c r="AL52" s="78" t="str">
        <f t="shared" si="17"/>
        <v/>
      </c>
      <c r="AM52" s="85">
        <f t="shared" si="18"/>
        <v>0</v>
      </c>
      <c r="AN52" s="50"/>
    </row>
    <row r="53" spans="1:40" ht="50.1" customHeight="1" x14ac:dyDescent="0.2">
      <c r="A53" s="41"/>
      <c r="B53" s="42" t="str">
        <f>IF(A53&lt;&gt;0, VLOOKUP(A53, Vehicule!$1:$1048576, 2, FALSE), "")</f>
        <v/>
      </c>
      <c r="C53" s="42" t="str">
        <f>IF(A53&lt;&gt;0, VLOOKUP(A53, Vehicule!$1:$1048576, 3, FALSE), "")</f>
        <v/>
      </c>
      <c r="D53" s="60"/>
      <c r="E53" s="60" t="s">
        <v>127</v>
      </c>
      <c r="F53" s="101" t="str">
        <f>IF(A53&lt;&gt;0, VLOOKUP(A53, Vehicule!$1:$1048576, 7, FALSE), "")</f>
        <v/>
      </c>
      <c r="G53" s="101" t="str">
        <f>IF(A53&lt;&gt;0, VLOOKUP(A53, Vehicule!$1:$1048576, 8, FALSE), "")</f>
        <v/>
      </c>
      <c r="H53" s="59"/>
      <c r="I53" s="131" t="str">
        <f>IF(A53&lt;&gt;0, VLOOKUP(A53, Vehicule!$1:$1048576, 9, FALSE), "")</f>
        <v/>
      </c>
      <c r="J53" s="131" t="str">
        <f>IF(A53&lt;&gt;0, VLOOKUP(A53, Vehicule!$1:$1048576, 10, FALSE), "")</f>
        <v/>
      </c>
      <c r="K53" s="58"/>
      <c r="L53" s="42" t="str">
        <f t="shared" si="19"/>
        <v/>
      </c>
      <c r="M53" s="42" t="str">
        <f t="shared" si="1"/>
        <v/>
      </c>
      <c r="N53" s="43" t="e">
        <f>VLOOKUP(R53, 'Table WLTP'!$A:$C, 3, FALSE)</f>
        <v>#N/A</v>
      </c>
      <c r="O53" s="42" t="str">
        <f>IF(A53&lt;&gt;0, VLOOKUP(A53, Vehicule!$1:$1048576, 5, FALSE), "")</f>
        <v/>
      </c>
      <c r="P53" s="43">
        <f t="shared" si="2"/>
        <v>19750</v>
      </c>
      <c r="Q53" s="44" t="str">
        <f t="shared" si="3"/>
        <v>0</v>
      </c>
      <c r="R53" s="42" t="str">
        <f>IF(A53&lt;&gt;0, VLOOKUP(A53, Vehicule!$1:$1048576, 6, FALSE), "")</f>
        <v/>
      </c>
      <c r="S53" s="43" t="e">
        <f>VLOOKUP(R53, 'Table NEDC '!A:C, 3, FALSE)</f>
        <v>#N/A</v>
      </c>
      <c r="T53" s="44" t="str">
        <f t="shared" si="4"/>
        <v>0</v>
      </c>
      <c r="U53" s="44" t="str">
        <f t="shared" si="5"/>
        <v>0</v>
      </c>
      <c r="V53" s="103"/>
      <c r="W53" s="88">
        <f t="shared" si="6"/>
        <v>0</v>
      </c>
      <c r="X53" s="87">
        <f t="shared" si="7"/>
        <v>100</v>
      </c>
      <c r="Y53" s="87">
        <f t="shared" si="8"/>
        <v>500</v>
      </c>
      <c r="Z53" s="87" t="str">
        <f t="shared" si="9"/>
        <v xml:space="preserve"> </v>
      </c>
      <c r="AA53" s="87" t="str">
        <f t="shared" si="10"/>
        <v xml:space="preserve"> </v>
      </c>
      <c r="AB53" s="87" t="str">
        <f t="shared" si="11"/>
        <v xml:space="preserve"> </v>
      </c>
      <c r="AC53" s="68">
        <f t="shared" si="12"/>
        <v>0</v>
      </c>
      <c r="AD53" s="119">
        <f t="shared" si="0"/>
        <v>0</v>
      </c>
      <c r="AE53" s="70"/>
      <c r="AF53" s="71" t="str">
        <f t="shared" si="13"/>
        <v/>
      </c>
      <c r="AG53" s="69">
        <f t="shared" si="14"/>
        <v>0</v>
      </c>
      <c r="AH53" s="77" t="str">
        <f t="shared" si="21"/>
        <v xml:space="preserve"> </v>
      </c>
      <c r="AI53" s="78" t="str">
        <f t="shared" si="15"/>
        <v/>
      </c>
      <c r="AJ53" s="84" t="str">
        <f t="shared" si="16"/>
        <v xml:space="preserve"> </v>
      </c>
      <c r="AK53" s="77">
        <f t="shared" si="20"/>
        <v>0</v>
      </c>
      <c r="AL53" s="78" t="str">
        <f t="shared" si="17"/>
        <v/>
      </c>
      <c r="AM53" s="85">
        <f t="shared" si="18"/>
        <v>0</v>
      </c>
      <c r="AN53" s="50"/>
    </row>
    <row r="54" spans="1:40" ht="50.1" customHeight="1" x14ac:dyDescent="0.2">
      <c r="A54" s="41"/>
      <c r="B54" s="42" t="str">
        <f>IF(A54&lt;&gt;0, VLOOKUP(A54, Vehicule!$1:$1048576, 2, FALSE), "")</f>
        <v/>
      </c>
      <c r="C54" s="42" t="str">
        <f>IF(A54&lt;&gt;0, VLOOKUP(A54, Vehicule!$1:$1048576, 3, FALSE), "")</f>
        <v/>
      </c>
      <c r="D54" s="60"/>
      <c r="E54" s="60" t="s">
        <v>127</v>
      </c>
      <c r="F54" s="101" t="str">
        <f>IF(A54&lt;&gt;0, VLOOKUP(A54, Vehicule!$1:$1048576, 7, FALSE), "")</f>
        <v/>
      </c>
      <c r="G54" s="101" t="str">
        <f>IF(A54&lt;&gt;0, VLOOKUP(A54, Vehicule!$1:$1048576, 8, FALSE), "")</f>
        <v/>
      </c>
      <c r="H54" s="59"/>
      <c r="I54" s="131" t="str">
        <f>IF(A54&lt;&gt;0, VLOOKUP(A54, Vehicule!$1:$1048576, 9, FALSE), "")</f>
        <v/>
      </c>
      <c r="J54" s="131" t="str">
        <f>IF(A54&lt;&gt;0, VLOOKUP(A54, Vehicule!$1:$1048576, 10, FALSE), "")</f>
        <v/>
      </c>
      <c r="K54" s="58"/>
      <c r="L54" s="42" t="str">
        <f t="shared" si="19"/>
        <v/>
      </c>
      <c r="M54" s="42" t="str">
        <f t="shared" si="1"/>
        <v/>
      </c>
      <c r="N54" s="43" t="e">
        <f>VLOOKUP(R54, 'Table WLTP'!$A:$C, 3, FALSE)</f>
        <v>#N/A</v>
      </c>
      <c r="O54" s="42" t="str">
        <f>IF(A54&lt;&gt;0, VLOOKUP(A54, Vehicule!$1:$1048576, 5, FALSE), "")</f>
        <v/>
      </c>
      <c r="P54" s="43">
        <f t="shared" si="2"/>
        <v>19750</v>
      </c>
      <c r="Q54" s="44" t="str">
        <f t="shared" si="3"/>
        <v>0</v>
      </c>
      <c r="R54" s="42" t="str">
        <f>IF(A54&lt;&gt;0, VLOOKUP(A54, Vehicule!$1:$1048576, 6, FALSE), "")</f>
        <v/>
      </c>
      <c r="S54" s="43" t="e">
        <f>VLOOKUP(R54, 'Table NEDC '!A:C, 3, FALSE)</f>
        <v>#N/A</v>
      </c>
      <c r="T54" s="44" t="str">
        <f t="shared" si="4"/>
        <v>0</v>
      </c>
      <c r="U54" s="44" t="str">
        <f t="shared" si="5"/>
        <v>0</v>
      </c>
      <c r="V54" s="103"/>
      <c r="W54" s="88">
        <f t="shared" si="6"/>
        <v>0</v>
      </c>
      <c r="X54" s="87">
        <f t="shared" si="7"/>
        <v>100</v>
      </c>
      <c r="Y54" s="87">
        <f t="shared" si="8"/>
        <v>500</v>
      </c>
      <c r="Z54" s="87" t="str">
        <f t="shared" si="9"/>
        <v xml:space="preserve"> </v>
      </c>
      <c r="AA54" s="87" t="str">
        <f t="shared" si="10"/>
        <v xml:space="preserve"> </v>
      </c>
      <c r="AB54" s="87" t="str">
        <f t="shared" si="11"/>
        <v xml:space="preserve"> </v>
      </c>
      <c r="AC54" s="68">
        <f t="shared" si="12"/>
        <v>0</v>
      </c>
      <c r="AD54" s="119">
        <f t="shared" si="0"/>
        <v>0</v>
      </c>
      <c r="AE54" s="70"/>
      <c r="AF54" s="71" t="str">
        <f t="shared" si="13"/>
        <v/>
      </c>
      <c r="AG54" s="69">
        <f t="shared" si="14"/>
        <v>0</v>
      </c>
      <c r="AH54" s="77" t="str">
        <f t="shared" si="21"/>
        <v xml:space="preserve"> </v>
      </c>
      <c r="AI54" s="78" t="str">
        <f t="shared" si="15"/>
        <v/>
      </c>
      <c r="AJ54" s="84" t="str">
        <f t="shared" si="16"/>
        <v xml:space="preserve"> </v>
      </c>
      <c r="AK54" s="77">
        <f t="shared" si="20"/>
        <v>0</v>
      </c>
      <c r="AL54" s="78" t="str">
        <f t="shared" si="17"/>
        <v/>
      </c>
      <c r="AM54" s="85">
        <f t="shared" si="18"/>
        <v>0</v>
      </c>
      <c r="AN54" s="50"/>
    </row>
    <row r="55" spans="1:40" ht="50.1" customHeight="1" x14ac:dyDescent="0.2">
      <c r="A55" s="41"/>
      <c r="B55" s="42" t="str">
        <f>IF(A55&lt;&gt;0, VLOOKUP(A55, Vehicule!$1:$1048576, 2, FALSE), "")</f>
        <v/>
      </c>
      <c r="C55" s="42" t="str">
        <f>IF(A55&lt;&gt;0, VLOOKUP(A55, Vehicule!$1:$1048576, 3, FALSE), "")</f>
        <v/>
      </c>
      <c r="D55" s="60"/>
      <c r="E55" s="60" t="s">
        <v>127</v>
      </c>
      <c r="F55" s="101" t="str">
        <f>IF(A55&lt;&gt;0, VLOOKUP(A55, Vehicule!$1:$1048576, 7, FALSE), "")</f>
        <v/>
      </c>
      <c r="G55" s="101" t="str">
        <f>IF(A55&lt;&gt;0, VLOOKUP(A55, Vehicule!$1:$1048576, 8, FALSE), "")</f>
        <v/>
      </c>
      <c r="H55" s="59"/>
      <c r="I55" s="131" t="str">
        <f>IF(A55&lt;&gt;0, VLOOKUP(A55, Vehicule!$1:$1048576, 9, FALSE), "")</f>
        <v/>
      </c>
      <c r="J55" s="131" t="str">
        <f>IF(A55&lt;&gt;0, VLOOKUP(A55, Vehicule!$1:$1048576, 10, FALSE), "")</f>
        <v/>
      </c>
      <c r="K55" s="58"/>
      <c r="L55" s="42" t="str">
        <f t="shared" si="19"/>
        <v/>
      </c>
      <c r="M55" s="42" t="str">
        <f t="shared" si="1"/>
        <v/>
      </c>
      <c r="N55" s="43" t="e">
        <f>VLOOKUP(R55, 'Table WLTP'!$A:$C, 3, FALSE)</f>
        <v>#N/A</v>
      </c>
      <c r="O55" s="42" t="str">
        <f>IF(A55&lt;&gt;0, VLOOKUP(A55, Vehicule!$1:$1048576, 5, FALSE), "")</f>
        <v/>
      </c>
      <c r="P55" s="43">
        <f t="shared" si="2"/>
        <v>19750</v>
      </c>
      <c r="Q55" s="44" t="str">
        <f t="shared" si="3"/>
        <v>0</v>
      </c>
      <c r="R55" s="42" t="str">
        <f>IF(A55&lt;&gt;0, VLOOKUP(A55, Vehicule!$1:$1048576, 6, FALSE), "")</f>
        <v/>
      </c>
      <c r="S55" s="43" t="e">
        <f>VLOOKUP(R55, 'Table NEDC '!A:C, 3, FALSE)</f>
        <v>#N/A</v>
      </c>
      <c r="T55" s="44" t="str">
        <f t="shared" si="4"/>
        <v>0</v>
      </c>
      <c r="U55" s="44" t="str">
        <f t="shared" si="5"/>
        <v>0</v>
      </c>
      <c r="V55" s="103"/>
      <c r="W55" s="88">
        <f t="shared" si="6"/>
        <v>0</v>
      </c>
      <c r="X55" s="87">
        <f t="shared" si="7"/>
        <v>100</v>
      </c>
      <c r="Y55" s="87">
        <f t="shared" si="8"/>
        <v>500</v>
      </c>
      <c r="Z55" s="87" t="str">
        <f t="shared" si="9"/>
        <v xml:space="preserve"> </v>
      </c>
      <c r="AA55" s="87" t="str">
        <f t="shared" si="10"/>
        <v xml:space="preserve"> </v>
      </c>
      <c r="AB55" s="87" t="str">
        <f t="shared" si="11"/>
        <v xml:space="preserve"> </v>
      </c>
      <c r="AC55" s="68">
        <f t="shared" si="12"/>
        <v>0</v>
      </c>
      <c r="AD55" s="119">
        <f t="shared" si="0"/>
        <v>0</v>
      </c>
      <c r="AE55" s="70"/>
      <c r="AF55" s="71" t="str">
        <f t="shared" si="13"/>
        <v/>
      </c>
      <c r="AG55" s="69">
        <f t="shared" si="14"/>
        <v>0</v>
      </c>
      <c r="AH55" s="77" t="str">
        <f t="shared" si="21"/>
        <v xml:space="preserve"> </v>
      </c>
      <c r="AI55" s="78" t="str">
        <f t="shared" si="15"/>
        <v/>
      </c>
      <c r="AJ55" s="84" t="str">
        <f t="shared" si="16"/>
        <v xml:space="preserve"> </v>
      </c>
      <c r="AK55" s="77">
        <f t="shared" si="20"/>
        <v>0</v>
      </c>
      <c r="AL55" s="78" t="str">
        <f t="shared" si="17"/>
        <v/>
      </c>
      <c r="AM55" s="85">
        <f t="shared" si="18"/>
        <v>0</v>
      </c>
      <c r="AN55" s="50"/>
    </row>
    <row r="56" spans="1:40" ht="50.1" customHeight="1" x14ac:dyDescent="0.2">
      <c r="A56" s="41"/>
      <c r="B56" s="42" t="str">
        <f>IF(A56&lt;&gt;0, VLOOKUP(A56, Vehicule!$1:$1048576, 2, FALSE), "")</f>
        <v/>
      </c>
      <c r="C56" s="42" t="str">
        <f>IF(A56&lt;&gt;0, VLOOKUP(A56, Vehicule!$1:$1048576, 3, FALSE), "")</f>
        <v/>
      </c>
      <c r="D56" s="60"/>
      <c r="E56" s="60" t="s">
        <v>127</v>
      </c>
      <c r="F56" s="101" t="str">
        <f>IF(A56&lt;&gt;0, VLOOKUP(A56, Vehicule!$1:$1048576, 7, FALSE), "")</f>
        <v/>
      </c>
      <c r="G56" s="101" t="str">
        <f>IF(A56&lt;&gt;0, VLOOKUP(A56, Vehicule!$1:$1048576, 8, FALSE), "")</f>
        <v/>
      </c>
      <c r="H56" s="59"/>
      <c r="I56" s="131" t="str">
        <f>IF(A56&lt;&gt;0, VLOOKUP(A56, Vehicule!$1:$1048576, 9, FALSE), "")</f>
        <v/>
      </c>
      <c r="J56" s="131" t="str">
        <f>IF(A56&lt;&gt;0, VLOOKUP(A56, Vehicule!$1:$1048576, 10, FALSE), "")</f>
        <v/>
      </c>
      <c r="K56" s="58"/>
      <c r="L56" s="42" t="str">
        <f t="shared" si="19"/>
        <v/>
      </c>
      <c r="M56" s="42" t="str">
        <f t="shared" si="1"/>
        <v/>
      </c>
      <c r="N56" s="43" t="e">
        <f>VLOOKUP(R56, 'Table WLTP'!$A:$C, 3, FALSE)</f>
        <v>#N/A</v>
      </c>
      <c r="O56" s="42" t="str">
        <f>IF(A56&lt;&gt;0, VLOOKUP(A56, Vehicule!$1:$1048576, 5, FALSE), "")</f>
        <v/>
      </c>
      <c r="P56" s="43">
        <f t="shared" si="2"/>
        <v>19750</v>
      </c>
      <c r="Q56" s="44" t="str">
        <f t="shared" si="3"/>
        <v>0</v>
      </c>
      <c r="R56" s="42" t="str">
        <f>IF(A56&lt;&gt;0, VLOOKUP(A56, Vehicule!$1:$1048576, 6, FALSE), "")</f>
        <v/>
      </c>
      <c r="S56" s="43" t="e">
        <f>VLOOKUP(R56, 'Table NEDC '!A:C, 3, FALSE)</f>
        <v>#N/A</v>
      </c>
      <c r="T56" s="44" t="str">
        <f t="shared" si="4"/>
        <v>0</v>
      </c>
      <c r="U56" s="44" t="str">
        <f t="shared" si="5"/>
        <v>0</v>
      </c>
      <c r="V56" s="103"/>
      <c r="W56" s="88">
        <f t="shared" si="6"/>
        <v>0</v>
      </c>
      <c r="X56" s="87">
        <f t="shared" si="7"/>
        <v>100</v>
      </c>
      <c r="Y56" s="87">
        <f t="shared" si="8"/>
        <v>500</v>
      </c>
      <c r="Z56" s="87" t="str">
        <f t="shared" si="9"/>
        <v xml:space="preserve"> </v>
      </c>
      <c r="AA56" s="87" t="str">
        <f t="shared" si="10"/>
        <v xml:space="preserve"> </v>
      </c>
      <c r="AB56" s="87" t="str">
        <f t="shared" si="11"/>
        <v xml:space="preserve"> </v>
      </c>
      <c r="AC56" s="68">
        <f t="shared" si="12"/>
        <v>0</v>
      </c>
      <c r="AD56" s="119">
        <f t="shared" si="0"/>
        <v>0</v>
      </c>
      <c r="AE56" s="70"/>
      <c r="AF56" s="71" t="str">
        <f t="shared" si="13"/>
        <v/>
      </c>
      <c r="AG56" s="69">
        <f t="shared" si="14"/>
        <v>0</v>
      </c>
      <c r="AH56" s="77" t="str">
        <f t="shared" si="21"/>
        <v xml:space="preserve"> </v>
      </c>
      <c r="AI56" s="78" t="str">
        <f t="shared" si="15"/>
        <v/>
      </c>
      <c r="AJ56" s="84" t="str">
        <f t="shared" si="16"/>
        <v xml:space="preserve"> </v>
      </c>
      <c r="AK56" s="77">
        <f t="shared" si="20"/>
        <v>0</v>
      </c>
      <c r="AL56" s="78" t="str">
        <f t="shared" si="17"/>
        <v/>
      </c>
      <c r="AM56" s="85">
        <f t="shared" si="18"/>
        <v>0</v>
      </c>
      <c r="AN56" s="50"/>
    </row>
    <row r="57" spans="1:40" ht="50.1" customHeight="1" x14ac:dyDescent="0.2">
      <c r="A57" s="41"/>
      <c r="B57" s="42" t="str">
        <f>IF(A57&lt;&gt;0, VLOOKUP(A57, Vehicule!$1:$1048576, 2, FALSE), "")</f>
        <v/>
      </c>
      <c r="C57" s="42" t="str">
        <f>IF(A57&lt;&gt;0, VLOOKUP(A57, Vehicule!$1:$1048576, 3, FALSE), "")</f>
        <v/>
      </c>
      <c r="D57" s="60"/>
      <c r="E57" s="60" t="s">
        <v>127</v>
      </c>
      <c r="F57" s="101" t="str">
        <f>IF(A57&lt;&gt;0, VLOOKUP(A57, Vehicule!$1:$1048576, 7, FALSE), "")</f>
        <v/>
      </c>
      <c r="G57" s="101" t="str">
        <f>IF(A57&lt;&gt;0, VLOOKUP(A57, Vehicule!$1:$1048576, 8, FALSE), "")</f>
        <v/>
      </c>
      <c r="H57" s="59"/>
      <c r="I57" s="131" t="str">
        <f>IF(A57&lt;&gt;0, VLOOKUP(A57, Vehicule!$1:$1048576, 9, FALSE), "")</f>
        <v/>
      </c>
      <c r="J57" s="131" t="str">
        <f>IF(A57&lt;&gt;0, VLOOKUP(A57, Vehicule!$1:$1048576, 10, FALSE), "")</f>
        <v/>
      </c>
      <c r="K57" s="58"/>
      <c r="L57" s="42" t="str">
        <f t="shared" si="19"/>
        <v/>
      </c>
      <c r="M57" s="42" t="str">
        <f t="shared" si="1"/>
        <v/>
      </c>
      <c r="N57" s="43" t="e">
        <f>VLOOKUP(R57, 'Table WLTP'!$A:$C, 3, FALSE)</f>
        <v>#N/A</v>
      </c>
      <c r="O57" s="42" t="str">
        <f>IF(A57&lt;&gt;0, VLOOKUP(A57, Vehicule!$1:$1048576, 5, FALSE), "")</f>
        <v/>
      </c>
      <c r="P57" s="43">
        <f t="shared" si="2"/>
        <v>19750</v>
      </c>
      <c r="Q57" s="44" t="str">
        <f t="shared" si="3"/>
        <v>0</v>
      </c>
      <c r="R57" s="42" t="str">
        <f>IF(A57&lt;&gt;0, VLOOKUP(A57, Vehicule!$1:$1048576, 6, FALSE), "")</f>
        <v/>
      </c>
      <c r="S57" s="43" t="e">
        <f>VLOOKUP(R57, 'Table NEDC '!A:C, 3, FALSE)</f>
        <v>#N/A</v>
      </c>
      <c r="T57" s="44" t="str">
        <f t="shared" si="4"/>
        <v>0</v>
      </c>
      <c r="U57" s="44" t="str">
        <f t="shared" si="5"/>
        <v>0</v>
      </c>
      <c r="V57" s="103"/>
      <c r="W57" s="88">
        <f t="shared" si="6"/>
        <v>0</v>
      </c>
      <c r="X57" s="87">
        <f t="shared" si="7"/>
        <v>100</v>
      </c>
      <c r="Y57" s="87">
        <f t="shared" si="8"/>
        <v>500</v>
      </c>
      <c r="Z57" s="87" t="str">
        <f t="shared" si="9"/>
        <v xml:space="preserve"> </v>
      </c>
      <c r="AA57" s="87" t="str">
        <f t="shared" si="10"/>
        <v xml:space="preserve"> </v>
      </c>
      <c r="AB57" s="87" t="str">
        <f t="shared" si="11"/>
        <v xml:space="preserve"> </v>
      </c>
      <c r="AC57" s="68">
        <f t="shared" si="12"/>
        <v>0</v>
      </c>
      <c r="AD57" s="119">
        <f t="shared" si="0"/>
        <v>0</v>
      </c>
      <c r="AE57" s="70"/>
      <c r="AF57" s="71" t="str">
        <f t="shared" si="13"/>
        <v/>
      </c>
      <c r="AG57" s="69">
        <f t="shared" si="14"/>
        <v>0</v>
      </c>
      <c r="AH57" s="77" t="str">
        <f t="shared" si="21"/>
        <v xml:space="preserve"> </v>
      </c>
      <c r="AI57" s="78" t="str">
        <f t="shared" si="15"/>
        <v/>
      </c>
      <c r="AJ57" s="84" t="str">
        <f t="shared" si="16"/>
        <v xml:space="preserve"> </v>
      </c>
      <c r="AK57" s="77">
        <f t="shared" si="20"/>
        <v>0</v>
      </c>
      <c r="AL57" s="78" t="str">
        <f t="shared" si="17"/>
        <v/>
      </c>
      <c r="AM57" s="85">
        <f t="shared" si="18"/>
        <v>0</v>
      </c>
      <c r="AN57" s="50"/>
    </row>
    <row r="58" spans="1:40" ht="50.1" customHeight="1" x14ac:dyDescent="0.2">
      <c r="A58" s="41"/>
      <c r="B58" s="42" t="str">
        <f>IF(A58&lt;&gt;0, VLOOKUP(A58, Vehicule!$1:$1048576, 2, FALSE), "")</f>
        <v/>
      </c>
      <c r="C58" s="42" t="str">
        <f>IF(A58&lt;&gt;0, VLOOKUP(A58, Vehicule!$1:$1048576, 3, FALSE), "")</f>
        <v/>
      </c>
      <c r="D58" s="60"/>
      <c r="E58" s="60" t="s">
        <v>127</v>
      </c>
      <c r="F58" s="101" t="str">
        <f>IF(A58&lt;&gt;0, VLOOKUP(A58, Vehicule!$1:$1048576, 7, FALSE), "")</f>
        <v/>
      </c>
      <c r="G58" s="101" t="str">
        <f>IF(A58&lt;&gt;0, VLOOKUP(A58, Vehicule!$1:$1048576, 8, FALSE), "")</f>
        <v/>
      </c>
      <c r="H58" s="59"/>
      <c r="I58" s="131" t="str">
        <f>IF(A58&lt;&gt;0, VLOOKUP(A58, Vehicule!$1:$1048576, 9, FALSE), "")</f>
        <v/>
      </c>
      <c r="J58" s="131" t="str">
        <f>IF(A58&lt;&gt;0, VLOOKUP(A58, Vehicule!$1:$1048576, 10, FALSE), "")</f>
        <v/>
      </c>
      <c r="K58" s="58"/>
      <c r="L58" s="42" t="str">
        <f t="shared" si="19"/>
        <v/>
      </c>
      <c r="M58" s="42" t="str">
        <f t="shared" si="1"/>
        <v/>
      </c>
      <c r="N58" s="43" t="e">
        <f>VLOOKUP(R58, 'Table WLTP'!$A:$C, 3, FALSE)</f>
        <v>#N/A</v>
      </c>
      <c r="O58" s="42" t="str">
        <f>IF(A58&lt;&gt;0, VLOOKUP(A58, Vehicule!$1:$1048576, 5, FALSE), "")</f>
        <v/>
      </c>
      <c r="P58" s="43">
        <f t="shared" si="2"/>
        <v>19750</v>
      </c>
      <c r="Q58" s="44" t="str">
        <f t="shared" si="3"/>
        <v>0</v>
      </c>
      <c r="R58" s="42" t="str">
        <f>IF(A58&lt;&gt;0, VLOOKUP(A58, Vehicule!$1:$1048576, 6, FALSE), "")</f>
        <v/>
      </c>
      <c r="S58" s="43" t="e">
        <f>VLOOKUP(R58, 'Table NEDC '!A:C, 3, FALSE)</f>
        <v>#N/A</v>
      </c>
      <c r="T58" s="44" t="str">
        <f t="shared" si="4"/>
        <v>0</v>
      </c>
      <c r="U58" s="44" t="str">
        <f t="shared" si="5"/>
        <v>0</v>
      </c>
      <c r="V58" s="103"/>
      <c r="W58" s="88">
        <f t="shared" si="6"/>
        <v>0</v>
      </c>
      <c r="X58" s="87">
        <f t="shared" si="7"/>
        <v>100</v>
      </c>
      <c r="Y58" s="87">
        <f t="shared" si="8"/>
        <v>500</v>
      </c>
      <c r="Z58" s="87" t="str">
        <f t="shared" si="9"/>
        <v xml:space="preserve"> </v>
      </c>
      <c r="AA58" s="87" t="str">
        <f t="shared" si="10"/>
        <v xml:space="preserve"> </v>
      </c>
      <c r="AB58" s="87" t="str">
        <f t="shared" si="11"/>
        <v xml:space="preserve"> </v>
      </c>
      <c r="AC58" s="68">
        <f t="shared" si="12"/>
        <v>0</v>
      </c>
      <c r="AD58" s="119">
        <f t="shared" si="0"/>
        <v>0</v>
      </c>
      <c r="AE58" s="70"/>
      <c r="AF58" s="71" t="str">
        <f t="shared" si="13"/>
        <v/>
      </c>
      <c r="AG58" s="69">
        <f t="shared" si="14"/>
        <v>0</v>
      </c>
      <c r="AH58" s="77" t="str">
        <f t="shared" si="21"/>
        <v xml:space="preserve"> </v>
      </c>
      <c r="AI58" s="78" t="str">
        <f t="shared" si="15"/>
        <v/>
      </c>
      <c r="AJ58" s="84" t="str">
        <f t="shared" si="16"/>
        <v xml:space="preserve"> </v>
      </c>
      <c r="AK58" s="77">
        <f t="shared" si="20"/>
        <v>0</v>
      </c>
      <c r="AL58" s="78" t="str">
        <f t="shared" si="17"/>
        <v/>
      </c>
      <c r="AM58" s="85">
        <f t="shared" si="18"/>
        <v>0</v>
      </c>
      <c r="AN58" s="50"/>
    </row>
    <row r="59" spans="1:40" ht="50.1" customHeight="1" x14ac:dyDescent="0.2">
      <c r="A59" s="41"/>
      <c r="B59" s="42" t="str">
        <f>IF(A59&lt;&gt;0, VLOOKUP(A59, Vehicule!$1:$1048576, 2, FALSE), "")</f>
        <v/>
      </c>
      <c r="C59" s="42" t="str">
        <f>IF(A59&lt;&gt;0, VLOOKUP(A59, Vehicule!$1:$1048576, 3, FALSE), "")</f>
        <v/>
      </c>
      <c r="D59" s="60"/>
      <c r="E59" s="60" t="s">
        <v>127</v>
      </c>
      <c r="F59" s="101" t="str">
        <f>IF(A59&lt;&gt;0, VLOOKUP(A59, Vehicule!$1:$1048576, 7, FALSE), "")</f>
        <v/>
      </c>
      <c r="G59" s="101" t="str">
        <f>IF(A59&lt;&gt;0, VLOOKUP(A59, Vehicule!$1:$1048576, 8, FALSE), "")</f>
        <v/>
      </c>
      <c r="H59" s="59"/>
      <c r="I59" s="131" t="str">
        <f>IF(A59&lt;&gt;0, VLOOKUP(A59, Vehicule!$1:$1048576, 9, FALSE), "")</f>
        <v/>
      </c>
      <c r="J59" s="131" t="str">
        <f>IF(A59&lt;&gt;0, VLOOKUP(A59, Vehicule!$1:$1048576, 10, FALSE), "")</f>
        <v/>
      </c>
      <c r="K59" s="58"/>
      <c r="L59" s="42" t="str">
        <f t="shared" si="19"/>
        <v/>
      </c>
      <c r="M59" s="42" t="str">
        <f t="shared" si="1"/>
        <v/>
      </c>
      <c r="N59" s="43" t="e">
        <f>VLOOKUP(R59, 'Table WLTP'!$A:$C, 3, FALSE)</f>
        <v>#N/A</v>
      </c>
      <c r="O59" s="42" t="str">
        <f>IF(A59&lt;&gt;0, VLOOKUP(A59, Vehicule!$1:$1048576, 5, FALSE), "")</f>
        <v/>
      </c>
      <c r="P59" s="43">
        <f t="shared" si="2"/>
        <v>19750</v>
      </c>
      <c r="Q59" s="44" t="str">
        <f t="shared" si="3"/>
        <v>0</v>
      </c>
      <c r="R59" s="42" t="str">
        <f>IF(A59&lt;&gt;0, VLOOKUP(A59, Vehicule!$1:$1048576, 6, FALSE), "")</f>
        <v/>
      </c>
      <c r="S59" s="43" t="e">
        <f>VLOOKUP(R59, 'Table NEDC '!A:C, 3, FALSE)</f>
        <v>#N/A</v>
      </c>
      <c r="T59" s="44" t="str">
        <f t="shared" si="4"/>
        <v>0</v>
      </c>
      <c r="U59" s="44" t="str">
        <f t="shared" si="5"/>
        <v>0</v>
      </c>
      <c r="V59" s="103"/>
      <c r="W59" s="88">
        <f t="shared" si="6"/>
        <v>0</v>
      </c>
      <c r="X59" s="87">
        <f t="shared" si="7"/>
        <v>100</v>
      </c>
      <c r="Y59" s="87">
        <f t="shared" si="8"/>
        <v>500</v>
      </c>
      <c r="Z59" s="87" t="str">
        <f t="shared" si="9"/>
        <v xml:space="preserve"> </v>
      </c>
      <c r="AA59" s="87" t="str">
        <f t="shared" si="10"/>
        <v xml:space="preserve"> </v>
      </c>
      <c r="AB59" s="87" t="str">
        <f t="shared" si="11"/>
        <v xml:space="preserve"> </v>
      </c>
      <c r="AC59" s="68">
        <f t="shared" si="12"/>
        <v>0</v>
      </c>
      <c r="AD59" s="119">
        <f t="shared" si="0"/>
        <v>0</v>
      </c>
      <c r="AE59" s="70"/>
      <c r="AF59" s="71" t="str">
        <f t="shared" si="13"/>
        <v/>
      </c>
      <c r="AG59" s="69">
        <f t="shared" si="14"/>
        <v>0</v>
      </c>
      <c r="AH59" s="77" t="str">
        <f t="shared" si="21"/>
        <v xml:space="preserve"> </v>
      </c>
      <c r="AI59" s="78" t="str">
        <f t="shared" si="15"/>
        <v/>
      </c>
      <c r="AJ59" s="84" t="str">
        <f t="shared" si="16"/>
        <v xml:space="preserve"> </v>
      </c>
      <c r="AK59" s="77">
        <f t="shared" si="20"/>
        <v>0</v>
      </c>
      <c r="AL59" s="78" t="str">
        <f t="shared" si="17"/>
        <v/>
      </c>
      <c r="AM59" s="85">
        <f t="shared" si="18"/>
        <v>0</v>
      </c>
      <c r="AN59" s="50"/>
    </row>
    <row r="60" spans="1:40" ht="50.1" customHeight="1" x14ac:dyDescent="0.2">
      <c r="A60" s="41"/>
      <c r="B60" s="42" t="str">
        <f>IF(A60&lt;&gt;0, VLOOKUP(A60, Vehicule!$1:$1048576, 2, FALSE), "")</f>
        <v/>
      </c>
      <c r="C60" s="42" t="str">
        <f>IF(A60&lt;&gt;0, VLOOKUP(A60, Vehicule!$1:$1048576, 3, FALSE), "")</f>
        <v/>
      </c>
      <c r="D60" s="60"/>
      <c r="E60" s="60" t="s">
        <v>127</v>
      </c>
      <c r="F60" s="101" t="str">
        <f>IF(A60&lt;&gt;0, VLOOKUP(A60, Vehicule!$1:$1048576, 7, FALSE), "")</f>
        <v/>
      </c>
      <c r="G60" s="101" t="str">
        <f>IF(A60&lt;&gt;0, VLOOKUP(A60, Vehicule!$1:$1048576, 8, FALSE), "")</f>
        <v/>
      </c>
      <c r="H60" s="59"/>
      <c r="I60" s="131" t="str">
        <f>IF(A60&lt;&gt;0, VLOOKUP(A60, Vehicule!$1:$1048576, 9, FALSE), "")</f>
        <v/>
      </c>
      <c r="J60" s="131" t="str">
        <f>IF(A60&lt;&gt;0, VLOOKUP(A60, Vehicule!$1:$1048576, 10, FALSE), "")</f>
        <v/>
      </c>
      <c r="K60" s="58"/>
      <c r="L60" s="42" t="str">
        <f t="shared" si="19"/>
        <v/>
      </c>
      <c r="M60" s="42" t="str">
        <f t="shared" si="1"/>
        <v/>
      </c>
      <c r="N60" s="43" t="e">
        <f>VLOOKUP(R60, 'Table WLTP'!$A:$C, 3, FALSE)</f>
        <v>#N/A</v>
      </c>
      <c r="O60" s="42" t="str">
        <f>IF(A60&lt;&gt;0, VLOOKUP(A60, Vehicule!$1:$1048576, 5, FALSE), "")</f>
        <v/>
      </c>
      <c r="P60" s="43">
        <f t="shared" si="2"/>
        <v>19750</v>
      </c>
      <c r="Q60" s="44" t="str">
        <f t="shared" si="3"/>
        <v>0</v>
      </c>
      <c r="R60" s="42" t="str">
        <f>IF(A60&lt;&gt;0, VLOOKUP(A60, Vehicule!$1:$1048576, 6, FALSE), "")</f>
        <v/>
      </c>
      <c r="S60" s="43" t="e">
        <f>VLOOKUP(R60, 'Table NEDC '!A:C, 3, FALSE)</f>
        <v>#N/A</v>
      </c>
      <c r="T60" s="44" t="str">
        <f t="shared" si="4"/>
        <v>0</v>
      </c>
      <c r="U60" s="44" t="str">
        <f t="shared" si="5"/>
        <v>0</v>
      </c>
      <c r="V60" s="103"/>
      <c r="W60" s="88">
        <f t="shared" si="6"/>
        <v>0</v>
      </c>
      <c r="X60" s="87">
        <f t="shared" si="7"/>
        <v>100</v>
      </c>
      <c r="Y60" s="87">
        <f t="shared" si="8"/>
        <v>500</v>
      </c>
      <c r="Z60" s="87" t="str">
        <f t="shared" si="9"/>
        <v xml:space="preserve"> </v>
      </c>
      <c r="AA60" s="87" t="str">
        <f t="shared" si="10"/>
        <v xml:space="preserve"> </v>
      </c>
      <c r="AB60" s="87" t="str">
        <f t="shared" si="11"/>
        <v xml:space="preserve"> </v>
      </c>
      <c r="AC60" s="68">
        <f t="shared" si="12"/>
        <v>0</v>
      </c>
      <c r="AD60" s="119">
        <f t="shared" si="0"/>
        <v>0</v>
      </c>
      <c r="AE60" s="70"/>
      <c r="AF60" s="71" t="str">
        <f t="shared" si="13"/>
        <v/>
      </c>
      <c r="AG60" s="69">
        <f t="shared" si="14"/>
        <v>0</v>
      </c>
      <c r="AH60" s="77" t="str">
        <f t="shared" si="21"/>
        <v xml:space="preserve"> </v>
      </c>
      <c r="AI60" s="78" t="str">
        <f t="shared" si="15"/>
        <v/>
      </c>
      <c r="AJ60" s="84" t="str">
        <f t="shared" si="16"/>
        <v xml:space="preserve"> </v>
      </c>
      <c r="AK60" s="77">
        <f t="shared" si="20"/>
        <v>0</v>
      </c>
      <c r="AL60" s="78" t="str">
        <f t="shared" si="17"/>
        <v/>
      </c>
      <c r="AM60" s="85">
        <f t="shared" si="18"/>
        <v>0</v>
      </c>
      <c r="AN60" s="50"/>
    </row>
    <row r="61" spans="1:40" ht="50.1" customHeight="1" x14ac:dyDescent="0.2">
      <c r="A61" s="41"/>
      <c r="B61" s="42" t="str">
        <f>IF(A61&lt;&gt;0, VLOOKUP(A61, Vehicule!$1:$1048576, 2, FALSE), "")</f>
        <v/>
      </c>
      <c r="C61" s="42" t="str">
        <f>IF(A61&lt;&gt;0, VLOOKUP(A61, Vehicule!$1:$1048576, 3, FALSE), "")</f>
        <v/>
      </c>
      <c r="D61" s="60"/>
      <c r="E61" s="60" t="s">
        <v>127</v>
      </c>
      <c r="F61" s="101" t="str">
        <f>IF(A61&lt;&gt;0, VLOOKUP(A61, Vehicule!$1:$1048576, 7, FALSE), "")</f>
        <v/>
      </c>
      <c r="G61" s="101" t="str">
        <f>IF(A61&lt;&gt;0, VLOOKUP(A61, Vehicule!$1:$1048576, 8, FALSE), "")</f>
        <v/>
      </c>
      <c r="H61" s="59"/>
      <c r="I61" s="131" t="str">
        <f>IF(A61&lt;&gt;0, VLOOKUP(A61, Vehicule!$1:$1048576, 9, FALSE), "")</f>
        <v/>
      </c>
      <c r="J61" s="131" t="str">
        <f>IF(A61&lt;&gt;0, VLOOKUP(A61, Vehicule!$1:$1048576, 10, FALSE), "")</f>
        <v/>
      </c>
      <c r="K61" s="58"/>
      <c r="L61" s="42" t="str">
        <f t="shared" si="19"/>
        <v/>
      </c>
      <c r="M61" s="42" t="str">
        <f t="shared" si="1"/>
        <v/>
      </c>
      <c r="N61" s="43" t="e">
        <f>VLOOKUP(R61, 'Table WLTP'!$A:$C, 3, FALSE)</f>
        <v>#N/A</v>
      </c>
      <c r="O61" s="42" t="str">
        <f>IF(A61&lt;&gt;0, VLOOKUP(A61, Vehicule!$1:$1048576, 5, FALSE), "")</f>
        <v/>
      </c>
      <c r="P61" s="43">
        <f t="shared" si="2"/>
        <v>19750</v>
      </c>
      <c r="Q61" s="44" t="str">
        <f t="shared" si="3"/>
        <v>0</v>
      </c>
      <c r="R61" s="42" t="str">
        <f>IF(A61&lt;&gt;0, VLOOKUP(A61, Vehicule!$1:$1048576, 6, FALSE), "")</f>
        <v/>
      </c>
      <c r="S61" s="43" t="e">
        <f>VLOOKUP(R61, 'Table NEDC '!A:C, 3, FALSE)</f>
        <v>#N/A</v>
      </c>
      <c r="T61" s="44" t="str">
        <f t="shared" si="4"/>
        <v>0</v>
      </c>
      <c r="U61" s="44" t="str">
        <f t="shared" si="5"/>
        <v>0</v>
      </c>
      <c r="V61" s="103"/>
      <c r="W61" s="88">
        <f t="shared" si="6"/>
        <v>0</v>
      </c>
      <c r="X61" s="87">
        <f t="shared" si="7"/>
        <v>100</v>
      </c>
      <c r="Y61" s="87">
        <f t="shared" si="8"/>
        <v>500</v>
      </c>
      <c r="Z61" s="87" t="str">
        <f t="shared" si="9"/>
        <v xml:space="preserve"> </v>
      </c>
      <c r="AA61" s="87" t="str">
        <f t="shared" si="10"/>
        <v xml:space="preserve"> </v>
      </c>
      <c r="AB61" s="87" t="str">
        <f t="shared" si="11"/>
        <v xml:space="preserve"> </v>
      </c>
      <c r="AC61" s="68">
        <f t="shared" si="12"/>
        <v>0</v>
      </c>
      <c r="AD61" s="119">
        <f t="shared" si="0"/>
        <v>0</v>
      </c>
      <c r="AE61" s="70"/>
      <c r="AF61" s="71" t="str">
        <f t="shared" si="13"/>
        <v/>
      </c>
      <c r="AG61" s="69">
        <f t="shared" si="14"/>
        <v>0</v>
      </c>
      <c r="AH61" s="77" t="str">
        <f t="shared" si="21"/>
        <v xml:space="preserve"> </v>
      </c>
      <c r="AI61" s="78" t="str">
        <f t="shared" si="15"/>
        <v/>
      </c>
      <c r="AJ61" s="84" t="str">
        <f t="shared" si="16"/>
        <v xml:space="preserve"> </v>
      </c>
      <c r="AK61" s="77">
        <f t="shared" si="20"/>
        <v>0</v>
      </c>
      <c r="AL61" s="78" t="str">
        <f t="shared" si="17"/>
        <v/>
      </c>
      <c r="AM61" s="85">
        <f t="shared" si="18"/>
        <v>0</v>
      </c>
    </row>
    <row r="62" spans="1:40" ht="50.1" customHeight="1" x14ac:dyDescent="0.2">
      <c r="A62" s="41"/>
      <c r="B62" s="42" t="str">
        <f>IF(A62&lt;&gt;0, VLOOKUP(A62, Vehicule!$1:$1048576, 2, FALSE), "")</f>
        <v/>
      </c>
      <c r="C62" s="42" t="str">
        <f>IF(A62&lt;&gt;0, VLOOKUP(A62, Vehicule!$1:$1048576, 3, FALSE), "")</f>
        <v/>
      </c>
      <c r="D62" s="60"/>
      <c r="E62" s="60" t="s">
        <v>127</v>
      </c>
      <c r="F62" s="101" t="str">
        <f>IF(A62&lt;&gt;0, VLOOKUP(A62, Vehicule!$1:$1048576, 7, FALSE), "")</f>
        <v/>
      </c>
      <c r="G62" s="101" t="str">
        <f>IF(A62&lt;&gt;0, VLOOKUP(A62, Vehicule!$1:$1048576, 8, FALSE), "")</f>
        <v/>
      </c>
      <c r="H62" s="59"/>
      <c r="I62" s="131" t="str">
        <f>IF(A62&lt;&gt;0, VLOOKUP(A62, Vehicule!$1:$1048576, 9, FALSE), "")</f>
        <v/>
      </c>
      <c r="J62" s="131" t="str">
        <f>IF(A62&lt;&gt;0, VLOOKUP(A62, Vehicule!$1:$1048576, 10, FALSE), "")</f>
        <v/>
      </c>
      <c r="K62" s="58"/>
      <c r="L62" s="42" t="str">
        <f t="shared" si="19"/>
        <v/>
      </c>
      <c r="M62" s="42" t="str">
        <f t="shared" si="1"/>
        <v/>
      </c>
      <c r="N62" s="43" t="e">
        <f>VLOOKUP(R62, 'Table WLTP'!$A:$C, 3, FALSE)</f>
        <v>#N/A</v>
      </c>
      <c r="O62" s="42" t="str">
        <f>IF(A62&lt;&gt;0, VLOOKUP(A62, Vehicule!$1:$1048576, 5, FALSE), "")</f>
        <v/>
      </c>
      <c r="P62" s="43">
        <f t="shared" si="2"/>
        <v>19750</v>
      </c>
      <c r="Q62" s="44" t="str">
        <f t="shared" si="3"/>
        <v>0</v>
      </c>
      <c r="R62" s="42" t="str">
        <f>IF(A62&lt;&gt;0, VLOOKUP(A62, Vehicule!$1:$1048576, 6, FALSE), "")</f>
        <v/>
      </c>
      <c r="S62" s="43" t="e">
        <f>VLOOKUP(R62, 'Table NEDC '!A:C, 3, FALSE)</f>
        <v>#N/A</v>
      </c>
      <c r="T62" s="44" t="str">
        <f t="shared" si="4"/>
        <v>0</v>
      </c>
      <c r="U62" s="44" t="str">
        <f t="shared" si="5"/>
        <v>0</v>
      </c>
      <c r="V62" s="103"/>
      <c r="W62" s="88">
        <f t="shared" si="6"/>
        <v>0</v>
      </c>
      <c r="X62" s="87">
        <f t="shared" si="7"/>
        <v>100</v>
      </c>
      <c r="Y62" s="87">
        <f t="shared" si="8"/>
        <v>500</v>
      </c>
      <c r="Z62" s="87" t="str">
        <f t="shared" si="9"/>
        <v xml:space="preserve"> </v>
      </c>
      <c r="AA62" s="87" t="str">
        <f t="shared" si="10"/>
        <v xml:space="preserve"> </v>
      </c>
      <c r="AB62" s="87" t="str">
        <f t="shared" si="11"/>
        <v xml:space="preserve"> </v>
      </c>
      <c r="AC62" s="68">
        <f t="shared" si="12"/>
        <v>0</v>
      </c>
      <c r="AD62" s="119">
        <f t="shared" si="0"/>
        <v>0</v>
      </c>
      <c r="AE62" s="70"/>
      <c r="AF62" s="71" t="str">
        <f t="shared" si="13"/>
        <v/>
      </c>
      <c r="AG62" s="69">
        <f t="shared" si="14"/>
        <v>0</v>
      </c>
      <c r="AH62" s="77" t="str">
        <f t="shared" si="21"/>
        <v xml:space="preserve"> </v>
      </c>
      <c r="AI62" s="78" t="str">
        <f t="shared" si="15"/>
        <v/>
      </c>
      <c r="AJ62" s="84" t="str">
        <f t="shared" si="16"/>
        <v xml:space="preserve"> </v>
      </c>
      <c r="AK62" s="77">
        <f t="shared" si="20"/>
        <v>0</v>
      </c>
      <c r="AL62" s="78" t="str">
        <f t="shared" si="17"/>
        <v/>
      </c>
      <c r="AM62" s="85">
        <f t="shared" si="18"/>
        <v>0</v>
      </c>
    </row>
    <row r="63" spans="1:40" ht="50.1" customHeight="1" x14ac:dyDescent="0.2">
      <c r="A63" s="41"/>
      <c r="B63" s="42" t="str">
        <f>IF(A63&lt;&gt;0, VLOOKUP(A63, Vehicule!$1:$1048576, 2, FALSE), "")</f>
        <v/>
      </c>
      <c r="C63" s="42" t="str">
        <f>IF(A63&lt;&gt;0, VLOOKUP(A63, Vehicule!$1:$1048576, 3, FALSE), "")</f>
        <v/>
      </c>
      <c r="D63" s="60"/>
      <c r="E63" s="60" t="s">
        <v>127</v>
      </c>
      <c r="F63" s="101" t="str">
        <f>IF(A63&lt;&gt;0, VLOOKUP(A63, Vehicule!$1:$1048576, 7, FALSE), "")</f>
        <v/>
      </c>
      <c r="G63" s="101" t="str">
        <f>IF(A63&lt;&gt;0, VLOOKUP(A63, Vehicule!$1:$1048576, 8, FALSE), "")</f>
        <v/>
      </c>
      <c r="H63" s="59"/>
      <c r="I63" s="131" t="str">
        <f>IF(A63&lt;&gt;0, VLOOKUP(A63, Vehicule!$1:$1048576, 9, FALSE), "")</f>
        <v/>
      </c>
      <c r="J63" s="131" t="str">
        <f>IF(A63&lt;&gt;0, VLOOKUP(A63, Vehicule!$1:$1048576, 10, FALSE), "")</f>
        <v/>
      </c>
      <c r="K63" s="58"/>
      <c r="L63" s="42" t="str">
        <f t="shared" si="19"/>
        <v/>
      </c>
      <c r="M63" s="42" t="str">
        <f t="shared" si="1"/>
        <v/>
      </c>
      <c r="N63" s="43" t="e">
        <f>VLOOKUP(R63, 'Table WLTP'!$A:$C, 3, FALSE)</f>
        <v>#N/A</v>
      </c>
      <c r="O63" s="42" t="str">
        <f>IF(A63&lt;&gt;0, VLOOKUP(A63, Vehicule!$1:$1048576, 5, FALSE), "")</f>
        <v/>
      </c>
      <c r="P63" s="43">
        <f t="shared" si="2"/>
        <v>19750</v>
      </c>
      <c r="Q63" s="44" t="str">
        <f t="shared" si="3"/>
        <v>0</v>
      </c>
      <c r="R63" s="42" t="str">
        <f>IF(A63&lt;&gt;0, VLOOKUP(A63, Vehicule!$1:$1048576, 6, FALSE), "")</f>
        <v/>
      </c>
      <c r="S63" s="43" t="e">
        <f>VLOOKUP(R63, 'Table NEDC '!A:C, 3, FALSE)</f>
        <v>#N/A</v>
      </c>
      <c r="T63" s="44" t="str">
        <f t="shared" si="4"/>
        <v>0</v>
      </c>
      <c r="U63" s="44" t="str">
        <f t="shared" si="5"/>
        <v>0</v>
      </c>
      <c r="V63" s="103"/>
      <c r="W63" s="88">
        <f t="shared" si="6"/>
        <v>0</v>
      </c>
      <c r="X63" s="87">
        <f t="shared" si="7"/>
        <v>100</v>
      </c>
      <c r="Y63" s="87">
        <f t="shared" si="8"/>
        <v>500</v>
      </c>
      <c r="Z63" s="87" t="str">
        <f t="shared" si="9"/>
        <v xml:space="preserve"> </v>
      </c>
      <c r="AA63" s="87" t="str">
        <f t="shared" si="10"/>
        <v xml:space="preserve"> </v>
      </c>
      <c r="AB63" s="87" t="str">
        <f t="shared" si="11"/>
        <v xml:space="preserve"> </v>
      </c>
      <c r="AC63" s="68">
        <f t="shared" si="12"/>
        <v>0</v>
      </c>
      <c r="AD63" s="119">
        <f t="shared" si="0"/>
        <v>0</v>
      </c>
      <c r="AE63" s="70"/>
      <c r="AF63" s="71" t="str">
        <f t="shared" si="13"/>
        <v/>
      </c>
      <c r="AG63" s="69">
        <f t="shared" si="14"/>
        <v>0</v>
      </c>
      <c r="AH63" s="77" t="str">
        <f t="shared" si="21"/>
        <v xml:space="preserve"> </v>
      </c>
      <c r="AI63" s="78" t="str">
        <f t="shared" si="15"/>
        <v/>
      </c>
      <c r="AJ63" s="84" t="str">
        <f t="shared" si="16"/>
        <v xml:space="preserve"> </v>
      </c>
      <c r="AK63" s="77">
        <f t="shared" si="20"/>
        <v>0</v>
      </c>
      <c r="AL63" s="78" t="str">
        <f t="shared" si="17"/>
        <v/>
      </c>
      <c r="AM63" s="85">
        <f t="shared" si="18"/>
        <v>0</v>
      </c>
    </row>
    <row r="64" spans="1:40" ht="50.1" customHeight="1" x14ac:dyDescent="0.2">
      <c r="A64" s="41"/>
      <c r="B64" s="42" t="str">
        <f>IF(A64&lt;&gt;0, VLOOKUP(A64, Vehicule!$1:$1048576, 2, FALSE), "")</f>
        <v/>
      </c>
      <c r="C64" s="42" t="str">
        <f>IF(A64&lt;&gt;0, VLOOKUP(A64, Vehicule!$1:$1048576, 3, FALSE), "")</f>
        <v/>
      </c>
      <c r="D64" s="60"/>
      <c r="E64" s="60" t="s">
        <v>127</v>
      </c>
      <c r="F64" s="101" t="str">
        <f>IF(A64&lt;&gt;0, VLOOKUP(A64, Vehicule!$1:$1048576, 7, FALSE), "")</f>
        <v/>
      </c>
      <c r="G64" s="101" t="str">
        <f>IF(A64&lt;&gt;0, VLOOKUP(A64, Vehicule!$1:$1048576, 8, FALSE), "")</f>
        <v/>
      </c>
      <c r="H64" s="59"/>
      <c r="I64" s="131" t="str">
        <f>IF(A64&lt;&gt;0, VLOOKUP(A64, Vehicule!$1:$1048576, 9, FALSE), "")</f>
        <v/>
      </c>
      <c r="J64" s="131" t="str">
        <f>IF(A64&lt;&gt;0, VLOOKUP(A64, Vehicule!$1:$1048576, 10, FALSE), "")</f>
        <v/>
      </c>
      <c r="K64" s="58"/>
      <c r="L64" s="42" t="str">
        <f t="shared" si="19"/>
        <v/>
      </c>
      <c r="M64" s="42" t="str">
        <f t="shared" si="1"/>
        <v/>
      </c>
      <c r="N64" s="43" t="e">
        <f>VLOOKUP(R64, 'Table WLTP'!$A:$C, 3, FALSE)</f>
        <v>#N/A</v>
      </c>
      <c r="O64" s="42" t="str">
        <f>IF(A64&lt;&gt;0, VLOOKUP(A64, Vehicule!$1:$1048576, 5, FALSE), "")</f>
        <v/>
      </c>
      <c r="P64" s="43">
        <f t="shared" si="2"/>
        <v>19750</v>
      </c>
      <c r="Q64" s="44" t="str">
        <f t="shared" si="3"/>
        <v>0</v>
      </c>
      <c r="R64" s="42" t="str">
        <f>IF(A64&lt;&gt;0, VLOOKUP(A64, Vehicule!$1:$1048576, 6, FALSE), "")</f>
        <v/>
      </c>
      <c r="S64" s="43" t="e">
        <f>VLOOKUP(R64, 'Table NEDC '!A:C, 3, FALSE)</f>
        <v>#N/A</v>
      </c>
      <c r="T64" s="44" t="str">
        <f t="shared" si="4"/>
        <v>0</v>
      </c>
      <c r="U64" s="44" t="str">
        <f t="shared" si="5"/>
        <v>0</v>
      </c>
      <c r="V64" s="103"/>
      <c r="W64" s="88">
        <f t="shared" si="6"/>
        <v>0</v>
      </c>
      <c r="X64" s="87">
        <f t="shared" si="7"/>
        <v>100</v>
      </c>
      <c r="Y64" s="87">
        <f t="shared" si="8"/>
        <v>500</v>
      </c>
      <c r="Z64" s="87" t="str">
        <f t="shared" si="9"/>
        <v xml:space="preserve"> </v>
      </c>
      <c r="AA64" s="87" t="str">
        <f t="shared" si="10"/>
        <v xml:space="preserve"> </v>
      </c>
      <c r="AB64" s="87" t="str">
        <f t="shared" si="11"/>
        <v xml:space="preserve"> </v>
      </c>
      <c r="AC64" s="68">
        <f t="shared" si="12"/>
        <v>0</v>
      </c>
      <c r="AD64" s="119">
        <f t="shared" si="0"/>
        <v>0</v>
      </c>
      <c r="AE64" s="70"/>
      <c r="AF64" s="71" t="str">
        <f t="shared" si="13"/>
        <v/>
      </c>
      <c r="AG64" s="69">
        <f t="shared" si="14"/>
        <v>0</v>
      </c>
      <c r="AH64" s="77" t="str">
        <f t="shared" si="21"/>
        <v xml:space="preserve"> </v>
      </c>
      <c r="AI64" s="78" t="str">
        <f t="shared" si="15"/>
        <v/>
      </c>
      <c r="AJ64" s="84" t="str">
        <f t="shared" si="16"/>
        <v xml:space="preserve"> </v>
      </c>
      <c r="AK64" s="77">
        <f t="shared" si="20"/>
        <v>0</v>
      </c>
      <c r="AL64" s="78" t="str">
        <f t="shared" si="17"/>
        <v/>
      </c>
      <c r="AM64" s="85">
        <f t="shared" si="18"/>
        <v>0</v>
      </c>
    </row>
    <row r="65" spans="1:39" ht="50.1" customHeight="1" x14ac:dyDescent="0.2">
      <c r="A65" s="41"/>
      <c r="B65" s="42" t="str">
        <f>IF(A65&lt;&gt;0, VLOOKUP(A65, Vehicule!$1:$1048576, 2, FALSE), "")</f>
        <v/>
      </c>
      <c r="C65" s="42" t="str">
        <f>IF(A65&lt;&gt;0, VLOOKUP(A65, Vehicule!$1:$1048576, 3, FALSE), "")</f>
        <v/>
      </c>
      <c r="D65" s="60"/>
      <c r="E65" s="60" t="s">
        <v>127</v>
      </c>
      <c r="F65" s="101" t="str">
        <f>IF(A65&lt;&gt;0, VLOOKUP(A65, Vehicule!$1:$1048576, 7, FALSE), "")</f>
        <v/>
      </c>
      <c r="G65" s="101" t="str">
        <f>IF(A65&lt;&gt;0, VLOOKUP(A65, Vehicule!$1:$1048576, 8, FALSE), "")</f>
        <v/>
      </c>
      <c r="H65" s="59"/>
      <c r="I65" s="131" t="str">
        <f>IF(A65&lt;&gt;0, VLOOKUP(A65, Vehicule!$1:$1048576, 9, FALSE), "")</f>
        <v/>
      </c>
      <c r="J65" s="131" t="str">
        <f>IF(A65&lt;&gt;0, VLOOKUP(A65, Vehicule!$1:$1048576, 10, FALSE), "")</f>
        <v/>
      </c>
      <c r="K65" s="58"/>
      <c r="L65" s="42" t="str">
        <f t="shared" si="19"/>
        <v/>
      </c>
      <c r="M65" s="42" t="str">
        <f t="shared" si="1"/>
        <v/>
      </c>
      <c r="N65" s="43" t="e">
        <f>VLOOKUP(R65, 'Table WLTP'!$A:$C, 3, FALSE)</f>
        <v>#N/A</v>
      </c>
      <c r="O65" s="42" t="str">
        <f>IF(A65&lt;&gt;0, VLOOKUP(A65, Vehicule!$1:$1048576, 5, FALSE), "")</f>
        <v/>
      </c>
      <c r="P65" s="43">
        <f t="shared" si="2"/>
        <v>19750</v>
      </c>
      <c r="Q65" s="44" t="str">
        <f t="shared" si="3"/>
        <v>0</v>
      </c>
      <c r="R65" s="42" t="str">
        <f>IF(A65&lt;&gt;0, VLOOKUP(A65, Vehicule!$1:$1048576, 6, FALSE), "")</f>
        <v/>
      </c>
      <c r="S65" s="43" t="e">
        <f>VLOOKUP(R65, 'Table NEDC '!A:C, 3, FALSE)</f>
        <v>#N/A</v>
      </c>
      <c r="T65" s="44" t="str">
        <f t="shared" si="4"/>
        <v>0</v>
      </c>
      <c r="U65" s="44" t="str">
        <f t="shared" si="5"/>
        <v>0</v>
      </c>
      <c r="V65" s="103"/>
      <c r="W65" s="88">
        <f t="shared" si="6"/>
        <v>0</v>
      </c>
      <c r="X65" s="87">
        <f t="shared" si="7"/>
        <v>100</v>
      </c>
      <c r="Y65" s="87">
        <f t="shared" si="8"/>
        <v>500</v>
      </c>
      <c r="Z65" s="87" t="str">
        <f t="shared" si="9"/>
        <v xml:space="preserve"> </v>
      </c>
      <c r="AA65" s="87" t="str">
        <f t="shared" si="10"/>
        <v xml:space="preserve"> </v>
      </c>
      <c r="AB65" s="87" t="str">
        <f t="shared" si="11"/>
        <v xml:space="preserve"> </v>
      </c>
      <c r="AC65" s="68">
        <f t="shared" si="12"/>
        <v>0</v>
      </c>
      <c r="AD65" s="119">
        <f t="shared" si="0"/>
        <v>0</v>
      </c>
      <c r="AE65" s="70"/>
      <c r="AF65" s="71" t="str">
        <f t="shared" si="13"/>
        <v/>
      </c>
      <c r="AG65" s="69">
        <f t="shared" si="14"/>
        <v>0</v>
      </c>
      <c r="AH65" s="77" t="str">
        <f t="shared" si="21"/>
        <v xml:space="preserve"> </v>
      </c>
      <c r="AI65" s="78" t="str">
        <f t="shared" si="15"/>
        <v/>
      </c>
      <c r="AJ65" s="84" t="str">
        <f t="shared" si="16"/>
        <v xml:space="preserve"> </v>
      </c>
      <c r="AK65" s="77">
        <f t="shared" si="20"/>
        <v>0</v>
      </c>
      <c r="AL65" s="78" t="str">
        <f t="shared" si="17"/>
        <v/>
      </c>
      <c r="AM65" s="85">
        <f t="shared" si="18"/>
        <v>0</v>
      </c>
    </row>
    <row r="66" spans="1:39" ht="50.1" customHeight="1" x14ac:dyDescent="0.2">
      <c r="A66" s="41"/>
      <c r="B66" s="42" t="str">
        <f>IF(A66&lt;&gt;0, VLOOKUP(A66, Vehicule!$1:$1048576, 2, FALSE), "")</f>
        <v/>
      </c>
      <c r="C66" s="42" t="str">
        <f>IF(A66&lt;&gt;0, VLOOKUP(A66, Vehicule!$1:$1048576, 3, FALSE), "")</f>
        <v/>
      </c>
      <c r="D66" s="60"/>
      <c r="E66" s="60" t="s">
        <v>127</v>
      </c>
      <c r="F66" s="101" t="str">
        <f>IF(A66&lt;&gt;0, VLOOKUP(A66, Vehicule!$1:$1048576, 7, FALSE), "")</f>
        <v/>
      </c>
      <c r="G66" s="101" t="str">
        <f>IF(A66&lt;&gt;0, VLOOKUP(A66, Vehicule!$1:$1048576, 8, FALSE), "")</f>
        <v/>
      </c>
      <c r="H66" s="59"/>
      <c r="I66" s="131" t="str">
        <f>IF(A66&lt;&gt;0, VLOOKUP(A66, Vehicule!$1:$1048576, 9, FALSE), "")</f>
        <v/>
      </c>
      <c r="J66" s="131" t="str">
        <f>IF(A66&lt;&gt;0, VLOOKUP(A66, Vehicule!$1:$1048576, 10, FALSE), "")</f>
        <v/>
      </c>
      <c r="K66" s="58"/>
      <c r="L66" s="42" t="str">
        <f t="shared" si="19"/>
        <v/>
      </c>
      <c r="M66" s="42" t="str">
        <f t="shared" si="1"/>
        <v/>
      </c>
      <c r="N66" s="43" t="e">
        <f>VLOOKUP(R66, 'Table WLTP'!$A:$C, 3, FALSE)</f>
        <v>#N/A</v>
      </c>
      <c r="O66" s="42" t="str">
        <f>IF(A66&lt;&gt;0, VLOOKUP(A66, Vehicule!$1:$1048576, 5, FALSE), "")</f>
        <v/>
      </c>
      <c r="P66" s="43">
        <f t="shared" si="2"/>
        <v>19750</v>
      </c>
      <c r="Q66" s="44" t="str">
        <f t="shared" si="3"/>
        <v>0</v>
      </c>
      <c r="R66" s="42" t="str">
        <f>IF(A66&lt;&gt;0, VLOOKUP(A66, Vehicule!$1:$1048576, 6, FALSE), "")</f>
        <v/>
      </c>
      <c r="S66" s="43" t="e">
        <f>VLOOKUP(R66, 'Table NEDC '!A:C, 3, FALSE)</f>
        <v>#N/A</v>
      </c>
      <c r="T66" s="44" t="str">
        <f t="shared" si="4"/>
        <v>0</v>
      </c>
      <c r="U66" s="44" t="str">
        <f t="shared" si="5"/>
        <v>0</v>
      </c>
      <c r="V66" s="103"/>
      <c r="W66" s="88">
        <f t="shared" si="6"/>
        <v>0</v>
      </c>
      <c r="X66" s="87">
        <f t="shared" si="7"/>
        <v>100</v>
      </c>
      <c r="Y66" s="87">
        <f t="shared" si="8"/>
        <v>500</v>
      </c>
      <c r="Z66" s="87" t="str">
        <f t="shared" si="9"/>
        <v xml:space="preserve"> </v>
      </c>
      <c r="AA66" s="87" t="str">
        <f t="shared" si="10"/>
        <v xml:space="preserve"> </v>
      </c>
      <c r="AB66" s="87" t="str">
        <f t="shared" si="11"/>
        <v xml:space="preserve"> </v>
      </c>
      <c r="AC66" s="68">
        <f t="shared" si="12"/>
        <v>0</v>
      </c>
      <c r="AD66" s="119">
        <f t="shared" si="0"/>
        <v>0</v>
      </c>
      <c r="AE66" s="70"/>
      <c r="AF66" s="71" t="str">
        <f t="shared" si="13"/>
        <v/>
      </c>
      <c r="AG66" s="69">
        <f t="shared" si="14"/>
        <v>0</v>
      </c>
      <c r="AH66" s="77" t="str">
        <f t="shared" si="21"/>
        <v xml:space="preserve"> </v>
      </c>
      <c r="AI66" s="78" t="str">
        <f t="shared" si="15"/>
        <v/>
      </c>
      <c r="AJ66" s="84" t="str">
        <f t="shared" si="16"/>
        <v xml:space="preserve"> </v>
      </c>
      <c r="AK66" s="77">
        <f t="shared" si="20"/>
        <v>0</v>
      </c>
      <c r="AL66" s="78" t="str">
        <f t="shared" si="17"/>
        <v/>
      </c>
      <c r="AM66" s="85">
        <f t="shared" si="18"/>
        <v>0</v>
      </c>
    </row>
    <row r="67" spans="1:39" ht="50.1" customHeight="1" x14ac:dyDescent="0.2">
      <c r="A67" s="41"/>
      <c r="B67" s="42" t="str">
        <f>IF(A67&lt;&gt;0, VLOOKUP(A67, Vehicule!$1:$1048576, 2, FALSE), "")</f>
        <v/>
      </c>
      <c r="C67" s="42" t="str">
        <f>IF(A67&lt;&gt;0, VLOOKUP(A67, Vehicule!$1:$1048576, 3, FALSE), "")</f>
        <v/>
      </c>
      <c r="D67" s="60"/>
      <c r="E67" s="60" t="s">
        <v>127</v>
      </c>
      <c r="F67" s="101" t="str">
        <f>IF(A67&lt;&gt;0, VLOOKUP(A67, Vehicule!$1:$1048576, 7, FALSE), "")</f>
        <v/>
      </c>
      <c r="G67" s="101" t="str">
        <f>IF(A67&lt;&gt;0, VLOOKUP(A67, Vehicule!$1:$1048576, 8, FALSE), "")</f>
        <v/>
      </c>
      <c r="H67" s="59"/>
      <c r="I67" s="131" t="str">
        <f>IF(A67&lt;&gt;0, VLOOKUP(A67, Vehicule!$1:$1048576, 9, FALSE), "")</f>
        <v/>
      </c>
      <c r="J67" s="131" t="str">
        <f>IF(A67&lt;&gt;0, VLOOKUP(A67, Vehicule!$1:$1048576, 10, FALSE), "")</f>
        <v/>
      </c>
      <c r="K67" s="58"/>
      <c r="L67" s="42" t="str">
        <f t="shared" si="19"/>
        <v/>
      </c>
      <c r="M67" s="42" t="str">
        <f t="shared" si="1"/>
        <v/>
      </c>
      <c r="N67" s="43" t="e">
        <f>VLOOKUP(R67, 'Table WLTP'!$A:$C, 3, FALSE)</f>
        <v>#N/A</v>
      </c>
      <c r="O67" s="42" t="str">
        <f>IF(A67&lt;&gt;0, VLOOKUP(A67, Vehicule!$1:$1048576, 5, FALSE), "")</f>
        <v/>
      </c>
      <c r="P67" s="43">
        <f t="shared" si="2"/>
        <v>19750</v>
      </c>
      <c r="Q67" s="44" t="str">
        <f t="shared" si="3"/>
        <v>0</v>
      </c>
      <c r="R67" s="42" t="str">
        <f>IF(A67&lt;&gt;0, VLOOKUP(A67, Vehicule!$1:$1048576, 6, FALSE), "")</f>
        <v/>
      </c>
      <c r="S67" s="43" t="e">
        <f>VLOOKUP(R67, 'Table NEDC '!A:C, 3, FALSE)</f>
        <v>#N/A</v>
      </c>
      <c r="T67" s="44" t="str">
        <f t="shared" si="4"/>
        <v>0</v>
      </c>
      <c r="U67" s="44" t="str">
        <f t="shared" si="5"/>
        <v>0</v>
      </c>
      <c r="V67" s="103"/>
      <c r="W67" s="88">
        <f t="shared" si="6"/>
        <v>0</v>
      </c>
      <c r="X67" s="87">
        <f t="shared" si="7"/>
        <v>100</v>
      </c>
      <c r="Y67" s="87">
        <f t="shared" si="8"/>
        <v>500</v>
      </c>
      <c r="Z67" s="87" t="str">
        <f t="shared" si="9"/>
        <v xml:space="preserve"> </v>
      </c>
      <c r="AA67" s="87" t="str">
        <f t="shared" si="10"/>
        <v xml:space="preserve"> </v>
      </c>
      <c r="AB67" s="87" t="str">
        <f t="shared" si="11"/>
        <v xml:space="preserve"> </v>
      </c>
      <c r="AC67" s="68">
        <f t="shared" si="12"/>
        <v>0</v>
      </c>
      <c r="AD67" s="119">
        <f t="shared" si="0"/>
        <v>0</v>
      </c>
      <c r="AE67" s="70"/>
      <c r="AF67" s="71" t="str">
        <f t="shared" si="13"/>
        <v/>
      </c>
      <c r="AG67" s="69">
        <f t="shared" si="14"/>
        <v>0</v>
      </c>
      <c r="AH67" s="77" t="str">
        <f t="shared" si="21"/>
        <v xml:space="preserve"> </v>
      </c>
      <c r="AI67" s="78" t="str">
        <f t="shared" si="15"/>
        <v/>
      </c>
      <c r="AJ67" s="84" t="str">
        <f t="shared" si="16"/>
        <v xml:space="preserve"> </v>
      </c>
      <c r="AK67" s="77">
        <f t="shared" si="20"/>
        <v>0</v>
      </c>
      <c r="AL67" s="78" t="str">
        <f t="shared" si="17"/>
        <v/>
      </c>
      <c r="AM67" s="85">
        <f t="shared" si="18"/>
        <v>0</v>
      </c>
    </row>
    <row r="68" spans="1:39" ht="50.1" customHeight="1" x14ac:dyDescent="0.2">
      <c r="A68" s="41"/>
      <c r="B68" s="42" t="str">
        <f>IF(A68&lt;&gt;0, VLOOKUP(A68, Vehicule!$1:$1048576, 2, FALSE), "")</f>
        <v/>
      </c>
      <c r="C68" s="42" t="str">
        <f>IF(A68&lt;&gt;0, VLOOKUP(A68, Vehicule!$1:$1048576, 3, FALSE), "")</f>
        <v/>
      </c>
      <c r="D68" s="60"/>
      <c r="E68" s="60" t="s">
        <v>127</v>
      </c>
      <c r="F68" s="101" t="str">
        <f>IF(A68&lt;&gt;0, VLOOKUP(A68, Vehicule!$1:$1048576, 7, FALSE), "")</f>
        <v/>
      </c>
      <c r="G68" s="101" t="str">
        <f>IF(A68&lt;&gt;0, VLOOKUP(A68, Vehicule!$1:$1048576, 8, FALSE), "")</f>
        <v/>
      </c>
      <c r="H68" s="59"/>
      <c r="I68" s="131" t="str">
        <f>IF(A68&lt;&gt;0, VLOOKUP(A68, Vehicule!$1:$1048576, 9, FALSE), "")</f>
        <v/>
      </c>
      <c r="J68" s="131" t="str">
        <f>IF(A68&lt;&gt;0, VLOOKUP(A68, Vehicule!$1:$1048576, 10, FALSE), "")</f>
        <v/>
      </c>
      <c r="K68" s="58"/>
      <c r="L68" s="42" t="str">
        <f t="shared" si="19"/>
        <v/>
      </c>
      <c r="M68" s="42" t="str">
        <f t="shared" si="1"/>
        <v/>
      </c>
      <c r="N68" s="43" t="e">
        <f>VLOOKUP(R68, 'Table WLTP'!$A:$C, 3, FALSE)</f>
        <v>#N/A</v>
      </c>
      <c r="O68" s="42" t="str">
        <f>IF(A68&lt;&gt;0, VLOOKUP(A68, Vehicule!$1:$1048576, 5, FALSE), "")</f>
        <v/>
      </c>
      <c r="P68" s="43">
        <f t="shared" si="2"/>
        <v>19750</v>
      </c>
      <c r="Q68" s="44" t="str">
        <f t="shared" si="3"/>
        <v>0</v>
      </c>
      <c r="R68" s="42" t="str">
        <f>IF(A68&lt;&gt;0, VLOOKUP(A68, Vehicule!$1:$1048576, 6, FALSE), "")</f>
        <v/>
      </c>
      <c r="S68" s="43" t="e">
        <f>VLOOKUP(R68, 'Table NEDC '!A:C, 3, FALSE)</f>
        <v>#N/A</v>
      </c>
      <c r="T68" s="44" t="str">
        <f t="shared" si="4"/>
        <v>0</v>
      </c>
      <c r="U68" s="44" t="str">
        <f t="shared" si="5"/>
        <v>0</v>
      </c>
      <c r="V68" s="103"/>
      <c r="W68" s="88">
        <f t="shared" si="6"/>
        <v>0</v>
      </c>
      <c r="X68" s="87">
        <f t="shared" si="7"/>
        <v>100</v>
      </c>
      <c r="Y68" s="87">
        <f t="shared" si="8"/>
        <v>500</v>
      </c>
      <c r="Z68" s="87" t="str">
        <f t="shared" si="9"/>
        <v xml:space="preserve"> </v>
      </c>
      <c r="AA68" s="87" t="str">
        <f t="shared" si="10"/>
        <v xml:space="preserve"> </v>
      </c>
      <c r="AB68" s="87" t="str">
        <f t="shared" si="11"/>
        <v xml:space="preserve"> </v>
      </c>
      <c r="AC68" s="68">
        <f t="shared" si="12"/>
        <v>0</v>
      </c>
      <c r="AD68" s="119">
        <f t="shared" si="0"/>
        <v>0</v>
      </c>
      <c r="AE68" s="70"/>
      <c r="AF68" s="71" t="str">
        <f t="shared" si="13"/>
        <v/>
      </c>
      <c r="AG68" s="69">
        <f t="shared" si="14"/>
        <v>0</v>
      </c>
      <c r="AH68" s="77" t="str">
        <f t="shared" si="21"/>
        <v xml:space="preserve"> </v>
      </c>
      <c r="AI68" s="78" t="str">
        <f t="shared" si="15"/>
        <v/>
      </c>
      <c r="AJ68" s="84" t="str">
        <f t="shared" si="16"/>
        <v xml:space="preserve"> </v>
      </c>
      <c r="AK68" s="77">
        <f t="shared" si="20"/>
        <v>0</v>
      </c>
      <c r="AL68" s="78" t="str">
        <f t="shared" si="17"/>
        <v/>
      </c>
      <c r="AM68" s="85">
        <f t="shared" si="18"/>
        <v>0</v>
      </c>
    </row>
    <row r="69" spans="1:39" ht="50.1" customHeight="1" x14ac:dyDescent="0.2">
      <c r="A69" s="41"/>
      <c r="B69" s="42" t="str">
        <f>IF(A69&lt;&gt;0, VLOOKUP(A69, Vehicule!$1:$1048576, 2, FALSE), "")</f>
        <v/>
      </c>
      <c r="C69" s="42" t="str">
        <f>IF(A69&lt;&gt;0, VLOOKUP(A69, Vehicule!$1:$1048576, 3, FALSE), "")</f>
        <v/>
      </c>
      <c r="D69" s="60"/>
      <c r="E69" s="60" t="s">
        <v>127</v>
      </c>
      <c r="F69" s="101" t="str">
        <f>IF(A69&lt;&gt;0, VLOOKUP(A69, Vehicule!$1:$1048576, 7, FALSE), "")</f>
        <v/>
      </c>
      <c r="G69" s="101" t="str">
        <f>IF(A69&lt;&gt;0, VLOOKUP(A69, Vehicule!$1:$1048576, 8, FALSE), "")</f>
        <v/>
      </c>
      <c r="H69" s="59"/>
      <c r="I69" s="131" t="str">
        <f>IF(A69&lt;&gt;0, VLOOKUP(A69, Vehicule!$1:$1048576, 9, FALSE), "")</f>
        <v/>
      </c>
      <c r="J69" s="131" t="str">
        <f>IF(A69&lt;&gt;0, VLOOKUP(A69, Vehicule!$1:$1048576, 10, FALSE), "")</f>
        <v/>
      </c>
      <c r="K69" s="58"/>
      <c r="L69" s="42" t="str">
        <f t="shared" si="19"/>
        <v/>
      </c>
      <c r="M69" s="42" t="str">
        <f t="shared" si="1"/>
        <v/>
      </c>
      <c r="N69" s="43" t="e">
        <f>VLOOKUP(R69, 'Table WLTP'!$A:$C, 3, FALSE)</f>
        <v>#N/A</v>
      </c>
      <c r="O69" s="42" t="str">
        <f>IF(A69&lt;&gt;0, VLOOKUP(A69, Vehicule!$1:$1048576, 5, FALSE), "")</f>
        <v/>
      </c>
      <c r="P69" s="43">
        <f t="shared" si="2"/>
        <v>19750</v>
      </c>
      <c r="Q69" s="44" t="str">
        <f t="shared" si="3"/>
        <v>0</v>
      </c>
      <c r="R69" s="42" t="str">
        <f>IF(A69&lt;&gt;0, VLOOKUP(A69, Vehicule!$1:$1048576, 6, FALSE), "")</f>
        <v/>
      </c>
      <c r="S69" s="43" t="e">
        <f>VLOOKUP(R69, 'Table NEDC '!A:C, 3, FALSE)</f>
        <v>#N/A</v>
      </c>
      <c r="T69" s="44" t="str">
        <f t="shared" si="4"/>
        <v>0</v>
      </c>
      <c r="U69" s="44" t="str">
        <f t="shared" si="5"/>
        <v>0</v>
      </c>
      <c r="V69" s="103"/>
      <c r="W69" s="88">
        <f t="shared" si="6"/>
        <v>0</v>
      </c>
      <c r="X69" s="87">
        <f t="shared" si="7"/>
        <v>100</v>
      </c>
      <c r="Y69" s="87">
        <f t="shared" si="8"/>
        <v>500</v>
      </c>
      <c r="Z69" s="87" t="str">
        <f t="shared" si="9"/>
        <v xml:space="preserve"> </v>
      </c>
      <c r="AA69" s="87" t="str">
        <f t="shared" si="10"/>
        <v xml:space="preserve"> </v>
      </c>
      <c r="AB69" s="87" t="str">
        <f t="shared" si="11"/>
        <v xml:space="preserve"> </v>
      </c>
      <c r="AC69" s="68">
        <f t="shared" si="12"/>
        <v>0</v>
      </c>
      <c r="AD69" s="119">
        <f t="shared" si="0"/>
        <v>0</v>
      </c>
      <c r="AE69" s="70"/>
      <c r="AF69" s="71" t="str">
        <f t="shared" si="13"/>
        <v/>
      </c>
      <c r="AG69" s="69">
        <f t="shared" si="14"/>
        <v>0</v>
      </c>
      <c r="AH69" s="77" t="str">
        <f t="shared" si="21"/>
        <v xml:space="preserve"> </v>
      </c>
      <c r="AI69" s="78" t="str">
        <f t="shared" si="15"/>
        <v/>
      </c>
      <c r="AJ69" s="84" t="str">
        <f t="shared" si="16"/>
        <v xml:space="preserve"> </v>
      </c>
      <c r="AK69" s="77">
        <f t="shared" si="20"/>
        <v>0</v>
      </c>
      <c r="AL69" s="78" t="str">
        <f t="shared" si="17"/>
        <v/>
      </c>
      <c r="AM69" s="85">
        <f t="shared" si="18"/>
        <v>0</v>
      </c>
    </row>
    <row r="70" spans="1:39" ht="50.1" customHeight="1" x14ac:dyDescent="0.2">
      <c r="A70" s="41"/>
      <c r="B70" s="42" t="str">
        <f>IF(A70&lt;&gt;0, VLOOKUP(A70, Vehicule!$1:$1048576, 2, FALSE), "")</f>
        <v/>
      </c>
      <c r="C70" s="42" t="str">
        <f>IF(A70&lt;&gt;0, VLOOKUP(A70, Vehicule!$1:$1048576, 3, FALSE), "")</f>
        <v/>
      </c>
      <c r="D70" s="60"/>
      <c r="E70" s="60" t="s">
        <v>127</v>
      </c>
      <c r="F70" s="101" t="str">
        <f>IF(A70&lt;&gt;0, VLOOKUP(A70, Vehicule!$1:$1048576, 7, FALSE), "")</f>
        <v/>
      </c>
      <c r="G70" s="101" t="str">
        <f>IF(A70&lt;&gt;0, VLOOKUP(A70, Vehicule!$1:$1048576, 8, FALSE), "")</f>
        <v/>
      </c>
      <c r="H70" s="59"/>
      <c r="I70" s="131" t="str">
        <f>IF(A70&lt;&gt;0, VLOOKUP(A70, Vehicule!$1:$1048576, 9, FALSE), "")</f>
        <v/>
      </c>
      <c r="J70" s="131" t="str">
        <f>IF(A70&lt;&gt;0, VLOOKUP(A70, Vehicule!$1:$1048576, 10, FALSE), "")</f>
        <v/>
      </c>
      <c r="K70" s="58"/>
      <c r="L70" s="42" t="str">
        <f t="shared" si="19"/>
        <v/>
      </c>
      <c r="M70" s="42" t="str">
        <f t="shared" si="1"/>
        <v/>
      </c>
      <c r="N70" s="43" t="e">
        <f>VLOOKUP(R70, 'Table WLTP'!$A:$C, 3, FALSE)</f>
        <v>#N/A</v>
      </c>
      <c r="O70" s="42" t="str">
        <f>IF(A70&lt;&gt;0, VLOOKUP(A70, Vehicule!$1:$1048576, 5, FALSE), "")</f>
        <v/>
      </c>
      <c r="P70" s="43">
        <f t="shared" si="2"/>
        <v>19750</v>
      </c>
      <c r="Q70" s="44" t="str">
        <f t="shared" si="3"/>
        <v>0</v>
      </c>
      <c r="R70" s="42" t="str">
        <f>IF(A70&lt;&gt;0, VLOOKUP(A70, Vehicule!$1:$1048576, 6, FALSE), "")</f>
        <v/>
      </c>
      <c r="S70" s="43" t="e">
        <f>VLOOKUP(R70, 'Table NEDC '!A:C, 3, FALSE)</f>
        <v>#N/A</v>
      </c>
      <c r="T70" s="44" t="str">
        <f t="shared" si="4"/>
        <v>0</v>
      </c>
      <c r="U70" s="44" t="str">
        <f t="shared" si="5"/>
        <v>0</v>
      </c>
      <c r="V70" s="103"/>
      <c r="W70" s="88">
        <f t="shared" si="6"/>
        <v>0</v>
      </c>
      <c r="X70" s="87">
        <f t="shared" si="7"/>
        <v>100</v>
      </c>
      <c r="Y70" s="87">
        <f t="shared" si="8"/>
        <v>500</v>
      </c>
      <c r="Z70" s="87" t="str">
        <f t="shared" si="9"/>
        <v xml:space="preserve"> </v>
      </c>
      <c r="AA70" s="87" t="str">
        <f t="shared" si="10"/>
        <v xml:space="preserve"> </v>
      </c>
      <c r="AB70" s="87" t="str">
        <f t="shared" si="11"/>
        <v xml:space="preserve"> </v>
      </c>
      <c r="AC70" s="68">
        <f t="shared" si="12"/>
        <v>0</v>
      </c>
      <c r="AD70" s="119">
        <f t="shared" si="0"/>
        <v>0</v>
      </c>
      <c r="AE70" s="70"/>
      <c r="AF70" s="71" t="str">
        <f t="shared" si="13"/>
        <v/>
      </c>
      <c r="AG70" s="69">
        <f t="shared" si="14"/>
        <v>0</v>
      </c>
      <c r="AH70" s="77" t="str">
        <f t="shared" si="21"/>
        <v xml:space="preserve"> </v>
      </c>
      <c r="AI70" s="78" t="str">
        <f t="shared" si="15"/>
        <v/>
      </c>
      <c r="AJ70" s="84" t="str">
        <f t="shared" si="16"/>
        <v xml:space="preserve"> </v>
      </c>
      <c r="AK70" s="77">
        <f t="shared" si="20"/>
        <v>0</v>
      </c>
      <c r="AL70" s="78" t="str">
        <f t="shared" si="17"/>
        <v/>
      </c>
      <c r="AM70" s="85">
        <f t="shared" si="18"/>
        <v>0</v>
      </c>
    </row>
    <row r="71" spans="1:39" ht="50.1" customHeight="1" x14ac:dyDescent="0.2">
      <c r="A71" s="41"/>
      <c r="B71" s="42" t="str">
        <f>IF(A71&lt;&gt;0, VLOOKUP(A71, Vehicule!$1:$1048576, 2, FALSE), "")</f>
        <v/>
      </c>
      <c r="C71" s="42" t="str">
        <f>IF(A71&lt;&gt;0, VLOOKUP(A71, Vehicule!$1:$1048576, 3, FALSE), "")</f>
        <v/>
      </c>
      <c r="D71" s="60"/>
      <c r="E71" s="60" t="s">
        <v>127</v>
      </c>
      <c r="F71" s="101" t="str">
        <f>IF(A71&lt;&gt;0, VLOOKUP(A71, Vehicule!$1:$1048576, 7, FALSE), "")</f>
        <v/>
      </c>
      <c r="G71" s="101" t="str">
        <f>IF(A71&lt;&gt;0, VLOOKUP(A71, Vehicule!$1:$1048576, 8, FALSE), "")</f>
        <v/>
      </c>
      <c r="H71" s="59"/>
      <c r="I71" s="131" t="str">
        <f>IF(A71&lt;&gt;0, VLOOKUP(A71, Vehicule!$1:$1048576, 9, FALSE), "")</f>
        <v/>
      </c>
      <c r="J71" s="131" t="str">
        <f>IF(A71&lt;&gt;0, VLOOKUP(A71, Vehicule!$1:$1048576, 10, FALSE), "")</f>
        <v/>
      </c>
      <c r="K71" s="58"/>
      <c r="L71" s="42" t="str">
        <f t="shared" si="19"/>
        <v/>
      </c>
      <c r="M71" s="42" t="str">
        <f t="shared" si="1"/>
        <v/>
      </c>
      <c r="N71" s="43" t="e">
        <f>VLOOKUP(R71, 'Table WLTP'!$A:$C, 3, FALSE)</f>
        <v>#N/A</v>
      </c>
      <c r="O71" s="42" t="str">
        <f>IF(A71&lt;&gt;0, VLOOKUP(A71, Vehicule!$1:$1048576, 5, FALSE), "")</f>
        <v/>
      </c>
      <c r="P71" s="43">
        <f t="shared" si="2"/>
        <v>19750</v>
      </c>
      <c r="Q71" s="44" t="str">
        <f t="shared" si="3"/>
        <v>0</v>
      </c>
      <c r="R71" s="42" t="str">
        <f>IF(A71&lt;&gt;0, VLOOKUP(A71, Vehicule!$1:$1048576, 6, FALSE), "")</f>
        <v/>
      </c>
      <c r="S71" s="43" t="e">
        <f>VLOOKUP(R71, 'Table NEDC '!A:C, 3, FALSE)</f>
        <v>#N/A</v>
      </c>
      <c r="T71" s="44" t="str">
        <f t="shared" si="4"/>
        <v>0</v>
      </c>
      <c r="U71" s="44" t="str">
        <f t="shared" si="5"/>
        <v>0</v>
      </c>
      <c r="V71" s="103"/>
      <c r="W71" s="88">
        <f t="shared" si="6"/>
        <v>0</v>
      </c>
      <c r="X71" s="87">
        <f t="shared" si="7"/>
        <v>100</v>
      </c>
      <c r="Y71" s="87">
        <f t="shared" si="8"/>
        <v>500</v>
      </c>
      <c r="Z71" s="87" t="str">
        <f t="shared" si="9"/>
        <v xml:space="preserve"> </v>
      </c>
      <c r="AA71" s="87" t="str">
        <f t="shared" si="10"/>
        <v xml:space="preserve"> </v>
      </c>
      <c r="AB71" s="87" t="str">
        <f t="shared" si="11"/>
        <v xml:space="preserve"> </v>
      </c>
      <c r="AC71" s="68">
        <f t="shared" si="12"/>
        <v>0</v>
      </c>
      <c r="AD71" s="119">
        <f t="shared" si="0"/>
        <v>0</v>
      </c>
      <c r="AE71" s="70"/>
      <c r="AF71" s="71" t="str">
        <f t="shared" si="13"/>
        <v/>
      </c>
      <c r="AG71" s="69">
        <f t="shared" si="14"/>
        <v>0</v>
      </c>
      <c r="AH71" s="77" t="str">
        <f t="shared" si="21"/>
        <v xml:space="preserve"> </v>
      </c>
      <c r="AI71" s="78" t="str">
        <f t="shared" si="15"/>
        <v/>
      </c>
      <c r="AJ71" s="84" t="str">
        <f t="shared" si="16"/>
        <v xml:space="preserve"> </v>
      </c>
      <c r="AK71" s="77">
        <f t="shared" si="20"/>
        <v>0</v>
      </c>
      <c r="AL71" s="78" t="str">
        <f t="shared" si="17"/>
        <v/>
      </c>
      <c r="AM71" s="85">
        <f t="shared" si="18"/>
        <v>0</v>
      </c>
    </row>
    <row r="72" spans="1:39" ht="50.1" customHeight="1" x14ac:dyDescent="0.2">
      <c r="A72" s="57"/>
      <c r="B72" s="42" t="str">
        <f>IF(A72&lt;&gt;0, VLOOKUP(A72, Vehicule!$1:$1048576, 2, FALSE), "")</f>
        <v/>
      </c>
      <c r="C72" s="42" t="str">
        <f>IF(A72&lt;&gt;0, VLOOKUP(A72, Vehicule!$1:$1048576, 3, FALSE), "")</f>
        <v/>
      </c>
      <c r="D72" s="60"/>
      <c r="E72" s="60" t="s">
        <v>127</v>
      </c>
      <c r="F72" s="101" t="str">
        <f>IF(A72&lt;&gt;0, VLOOKUP(A72, Vehicule!$1:$1048576, 7, FALSE), "")</f>
        <v/>
      </c>
      <c r="G72" s="101" t="str">
        <f>IF(A72&lt;&gt;0, VLOOKUP(A72, Vehicule!$1:$1048576, 8, FALSE), "")</f>
        <v/>
      </c>
      <c r="H72" s="63"/>
      <c r="I72" s="131" t="str">
        <f>IF(A72&lt;&gt;0, VLOOKUP(A72, Vehicule!$1:$1048576, 9, FALSE), "")</f>
        <v/>
      </c>
      <c r="J72" s="131" t="str">
        <f>IF(A72&lt;&gt;0, VLOOKUP(A72, Vehicule!$1:$1048576, 10, FALSE), "")</f>
        <v/>
      </c>
      <c r="K72" s="64"/>
      <c r="L72" s="42" t="str">
        <f t="shared" si="19"/>
        <v/>
      </c>
      <c r="M72" s="65" t="str">
        <f t="shared" si="1"/>
        <v/>
      </c>
      <c r="N72" s="43" t="e">
        <f>VLOOKUP(R72, 'Table WLTP'!$A:$C, 3, FALSE)</f>
        <v>#N/A</v>
      </c>
      <c r="O72" s="65" t="str">
        <f>IF(A72&lt;&gt;0, VLOOKUP(A72, Vehicule!$1:$1048576, 5, FALSE), "")</f>
        <v/>
      </c>
      <c r="P72" s="43">
        <f t="shared" si="2"/>
        <v>19750</v>
      </c>
      <c r="Q72" s="44" t="str">
        <f t="shared" si="3"/>
        <v>0</v>
      </c>
      <c r="R72" s="65" t="str">
        <f>IF(A72&lt;&gt;0, VLOOKUP(A72, Vehicule!$1:$1048576, 6, FALSE), "")</f>
        <v/>
      </c>
      <c r="S72" s="43" t="e">
        <f>VLOOKUP(R72, 'Table NEDC '!A:C, 3, FALSE)</f>
        <v>#N/A</v>
      </c>
      <c r="T72" s="44" t="str">
        <f t="shared" si="4"/>
        <v>0</v>
      </c>
      <c r="U72" s="44" t="str">
        <f t="shared" si="5"/>
        <v>0</v>
      </c>
      <c r="V72" s="104"/>
      <c r="W72" s="88">
        <f t="shared" si="6"/>
        <v>0</v>
      </c>
      <c r="X72" s="87">
        <f t="shared" si="7"/>
        <v>100</v>
      </c>
      <c r="Y72" s="87">
        <f t="shared" si="8"/>
        <v>500</v>
      </c>
      <c r="Z72" s="87" t="str">
        <f t="shared" si="9"/>
        <v xml:space="preserve"> </v>
      </c>
      <c r="AA72" s="87" t="str">
        <f t="shared" si="10"/>
        <v xml:space="preserve"> </v>
      </c>
      <c r="AB72" s="87" t="str">
        <f t="shared" si="11"/>
        <v xml:space="preserve"> </v>
      </c>
      <c r="AC72" s="68">
        <f t="shared" si="12"/>
        <v>0</v>
      </c>
      <c r="AD72" s="119">
        <f t="shared" si="0"/>
        <v>0</v>
      </c>
      <c r="AE72" s="72"/>
      <c r="AF72" s="73" t="str">
        <f t="shared" si="13"/>
        <v/>
      </c>
      <c r="AG72" s="69">
        <f t="shared" si="14"/>
        <v>0</v>
      </c>
      <c r="AH72" s="77" t="str">
        <f t="shared" si="21"/>
        <v xml:space="preserve"> </v>
      </c>
      <c r="AI72" s="78" t="str">
        <f t="shared" si="15"/>
        <v/>
      </c>
      <c r="AJ72" s="84" t="str">
        <f t="shared" si="16"/>
        <v xml:space="preserve"> </v>
      </c>
      <c r="AK72" s="77">
        <f t="shared" si="20"/>
        <v>0</v>
      </c>
      <c r="AL72" s="78" t="str">
        <f t="shared" si="17"/>
        <v/>
      </c>
      <c r="AM72" s="85">
        <f t="shared" si="18"/>
        <v>0</v>
      </c>
    </row>
    <row r="134" spans="2:6" x14ac:dyDescent="0.2">
      <c r="B134" s="14"/>
      <c r="D134" s="17"/>
      <c r="F134" s="17"/>
    </row>
    <row r="135" spans="2:6" x14ac:dyDescent="0.2">
      <c r="F135" s="17"/>
    </row>
    <row r="136" spans="2:6" x14ac:dyDescent="0.2">
      <c r="F136" s="17"/>
    </row>
    <row r="137" spans="2:6" x14ac:dyDescent="0.2">
      <c r="F137" s="17"/>
    </row>
    <row r="138" spans="2:6" x14ac:dyDescent="0.2">
      <c r="F138" s="17"/>
    </row>
    <row r="139" spans="2:6" x14ac:dyDescent="0.2">
      <c r="F139" s="17"/>
    </row>
    <row r="140" spans="2:6" x14ac:dyDescent="0.2">
      <c r="F140" s="17"/>
    </row>
    <row r="141" spans="2:6" x14ac:dyDescent="0.2">
      <c r="F141" s="17"/>
    </row>
    <row r="142" spans="2:6" x14ac:dyDescent="0.2">
      <c r="F142" s="17"/>
    </row>
    <row r="143" spans="2:6" x14ac:dyDescent="0.2">
      <c r="F143" s="17"/>
    </row>
    <row r="144" spans="2:6" x14ac:dyDescent="0.2">
      <c r="B144" s="15"/>
      <c r="F144" s="17"/>
    </row>
    <row r="145" spans="1:7" x14ac:dyDescent="0.2">
      <c r="B145" s="15"/>
      <c r="F145" s="17"/>
    </row>
    <row r="146" spans="1:7" x14ac:dyDescent="0.2">
      <c r="B146" s="113" t="s">
        <v>50</v>
      </c>
      <c r="C146" s="14"/>
      <c r="F146" s="17"/>
    </row>
    <row r="147" spans="1:7" x14ac:dyDescent="0.2">
      <c r="B147" s="7" t="s">
        <v>43</v>
      </c>
      <c r="D147" s="17" t="s">
        <v>57</v>
      </c>
      <c r="F147" s="17" t="s">
        <v>149</v>
      </c>
      <c r="G147" s="7" t="s">
        <v>150</v>
      </c>
    </row>
    <row r="148" spans="1:7" x14ac:dyDescent="0.2">
      <c r="B148" s="7" t="s">
        <v>51</v>
      </c>
      <c r="D148" s="7">
        <v>0</v>
      </c>
      <c r="F148" s="17">
        <v>1750</v>
      </c>
      <c r="G148" s="7">
        <f>F148</f>
        <v>1750</v>
      </c>
    </row>
    <row r="149" spans="1:7" x14ac:dyDescent="0.2">
      <c r="B149" s="7" t="s">
        <v>52</v>
      </c>
      <c r="D149" s="7">
        <v>4</v>
      </c>
      <c r="F149" s="17">
        <v>2500</v>
      </c>
      <c r="G149" s="7">
        <f>F149+F148</f>
        <v>4250</v>
      </c>
    </row>
    <row r="150" spans="1:7" x14ac:dyDescent="0.2">
      <c r="B150" s="7" t="s">
        <v>53</v>
      </c>
      <c r="D150" s="7">
        <v>7</v>
      </c>
      <c r="F150" s="17">
        <v>4250</v>
      </c>
      <c r="G150" s="7">
        <f>F150+F149+F148</f>
        <v>8500</v>
      </c>
    </row>
    <row r="151" spans="1:7" x14ac:dyDescent="0.2">
      <c r="B151" s="7" t="s">
        <v>54</v>
      </c>
      <c r="D151" s="7">
        <v>11</v>
      </c>
      <c r="F151" s="17">
        <v>5000</v>
      </c>
      <c r="G151" s="7">
        <f>F151+F150+F149+F148</f>
        <v>13500</v>
      </c>
    </row>
    <row r="152" spans="1:7" x14ac:dyDescent="0.2">
      <c r="B152" s="7" t="s">
        <v>55</v>
      </c>
      <c r="D152" s="7">
        <v>16</v>
      </c>
      <c r="F152" s="17">
        <v>6250</v>
      </c>
      <c r="G152" s="7">
        <f>F152+F151+F150+F149+F148</f>
        <v>19750</v>
      </c>
    </row>
    <row r="154" spans="1:7" x14ac:dyDescent="0.2">
      <c r="B154" s="113" t="s">
        <v>59</v>
      </c>
    </row>
    <row r="155" spans="1:7" x14ac:dyDescent="0.2">
      <c r="B155" s="114" t="s">
        <v>44</v>
      </c>
      <c r="C155" s="114"/>
      <c r="D155" s="115" t="s">
        <v>60</v>
      </c>
      <c r="E155" s="114"/>
      <c r="F155" s="114" t="s">
        <v>46</v>
      </c>
      <c r="G155" s="114" t="s">
        <v>47</v>
      </c>
    </row>
    <row r="156" spans="1:7" x14ac:dyDescent="0.2">
      <c r="A156" s="7">
        <v>1996</v>
      </c>
      <c r="F156" s="7">
        <v>70</v>
      </c>
      <c r="G156" s="7">
        <v>600</v>
      </c>
    </row>
    <row r="157" spans="1:7" x14ac:dyDescent="0.2">
      <c r="A157" s="7">
        <v>1997</v>
      </c>
      <c r="B157" s="7" t="s">
        <v>45</v>
      </c>
      <c r="C157" s="7">
        <v>2000</v>
      </c>
      <c r="D157" s="116">
        <v>35431</v>
      </c>
      <c r="F157" s="7">
        <v>70</v>
      </c>
      <c r="G157" s="7">
        <v>600</v>
      </c>
    </row>
    <row r="158" spans="1:7" x14ac:dyDescent="0.2">
      <c r="A158" s="7">
        <v>2001</v>
      </c>
      <c r="B158" s="7" t="s">
        <v>45</v>
      </c>
      <c r="C158" s="7">
        <v>2005</v>
      </c>
      <c r="D158" s="116">
        <v>36892</v>
      </c>
      <c r="F158" s="7">
        <v>45</v>
      </c>
      <c r="G158" s="7">
        <v>400</v>
      </c>
    </row>
    <row r="159" spans="1:7" x14ac:dyDescent="0.2">
      <c r="A159" s="7">
        <v>2006</v>
      </c>
      <c r="B159" s="7" t="s">
        <v>45</v>
      </c>
      <c r="C159" s="7">
        <v>2010</v>
      </c>
      <c r="D159" s="116">
        <v>38718</v>
      </c>
      <c r="F159" s="7">
        <v>45</v>
      </c>
      <c r="G159" s="7">
        <v>300</v>
      </c>
    </row>
    <row r="160" spans="1:7" x14ac:dyDescent="0.2">
      <c r="A160" s="7">
        <v>2011</v>
      </c>
      <c r="B160" s="7" t="s">
        <v>45</v>
      </c>
      <c r="C160" s="7">
        <v>2014</v>
      </c>
      <c r="D160" s="116">
        <v>40544</v>
      </c>
      <c r="F160" s="7">
        <v>45</v>
      </c>
      <c r="G160" s="7">
        <v>100</v>
      </c>
    </row>
    <row r="161" spans="1:14" x14ac:dyDescent="0.2">
      <c r="A161" s="7">
        <v>2015</v>
      </c>
      <c r="B161" s="7" t="s">
        <v>45</v>
      </c>
      <c r="D161" s="116">
        <v>42005</v>
      </c>
      <c r="F161" s="7">
        <v>20</v>
      </c>
      <c r="G161" s="7">
        <v>40</v>
      </c>
    </row>
    <row r="163" spans="1:14" x14ac:dyDescent="0.2">
      <c r="B163" s="113" t="s">
        <v>114</v>
      </c>
    </row>
    <row r="164" spans="1:14" x14ac:dyDescent="0.2">
      <c r="B164" s="114" t="s">
        <v>115</v>
      </c>
      <c r="C164" s="114"/>
      <c r="D164" s="114" t="s">
        <v>116</v>
      </c>
      <c r="E164" s="114"/>
      <c r="F164" s="114"/>
      <c r="G164" s="114"/>
      <c r="H164" s="114"/>
      <c r="I164" s="133"/>
      <c r="J164" s="133"/>
      <c r="L164" s="114"/>
      <c r="N164" s="114" t="s">
        <v>117</v>
      </c>
    </row>
    <row r="165" spans="1:14" x14ac:dyDescent="0.2">
      <c r="B165" s="117" t="s">
        <v>125</v>
      </c>
      <c r="D165" s="7" t="s">
        <v>118</v>
      </c>
      <c r="N165" s="7">
        <v>0</v>
      </c>
    </row>
    <row r="166" spans="1:14" x14ac:dyDescent="0.2">
      <c r="B166" s="117" t="s">
        <v>124</v>
      </c>
      <c r="D166" s="7" t="s">
        <v>119</v>
      </c>
      <c r="N166" s="7">
        <v>100</v>
      </c>
    </row>
    <row r="167" spans="1:14" x14ac:dyDescent="0.2">
      <c r="B167" s="117" t="s">
        <v>134</v>
      </c>
      <c r="D167" s="7" t="s">
        <v>120</v>
      </c>
      <c r="N167" s="7">
        <v>500</v>
      </c>
    </row>
    <row r="169" spans="1:14" x14ac:dyDescent="0.2">
      <c r="B169" s="113" t="s">
        <v>62</v>
      </c>
    </row>
    <row r="171" spans="1:14" x14ac:dyDescent="0.2">
      <c r="B171" s="7">
        <v>0</v>
      </c>
    </row>
    <row r="172" spans="1:14" x14ac:dyDescent="0.2">
      <c r="B172" s="7">
        <v>15000</v>
      </c>
      <c r="D172" s="118">
        <v>0.25</v>
      </c>
    </row>
    <row r="173" spans="1:14" x14ac:dyDescent="0.2">
      <c r="B173" s="7">
        <v>25000</v>
      </c>
      <c r="D173" s="118">
        <v>0.5</v>
      </c>
    </row>
    <row r="174" spans="1:14" x14ac:dyDescent="0.2">
      <c r="B174" s="7">
        <v>35000</v>
      </c>
      <c r="D174" s="118">
        <v>0.75</v>
      </c>
    </row>
    <row r="175" spans="1:14" x14ac:dyDescent="0.2">
      <c r="B175" s="7">
        <v>45000</v>
      </c>
      <c r="D175" s="118">
        <v>1</v>
      </c>
    </row>
    <row r="176" spans="1:14" ht="21" customHeight="1" x14ac:dyDescent="0.2"/>
    <row r="179" ht="12" customHeight="1" x14ac:dyDescent="0.2"/>
  </sheetData>
  <sheetProtection formatCells="0" insertRows="0" sort="0" autoFilter="0"/>
  <dataConsolidate/>
  <mergeCells count="30">
    <mergeCell ref="AD8:AF8"/>
    <mergeCell ref="H22:R22"/>
    <mergeCell ref="H23:R23"/>
    <mergeCell ref="AE21:AF21"/>
    <mergeCell ref="C16:AO16"/>
    <mergeCell ref="A21:D21"/>
    <mergeCell ref="AG21:AH21"/>
    <mergeCell ref="AG22:AH22"/>
    <mergeCell ref="AE22:AF22"/>
    <mergeCell ref="AJ21:AS21"/>
    <mergeCell ref="A17:B17"/>
    <mergeCell ref="A18:B18"/>
    <mergeCell ref="A19:B19"/>
    <mergeCell ref="B23:C23"/>
    <mergeCell ref="AE20:AF20"/>
    <mergeCell ref="AG20:AH20"/>
    <mergeCell ref="AG25:AH25"/>
    <mergeCell ref="AE25:AF25"/>
    <mergeCell ref="F28:V29"/>
    <mergeCell ref="AD23:AD25"/>
    <mergeCell ref="AG23:AH23"/>
    <mergeCell ref="AE24:AF24"/>
    <mergeCell ref="AG24:AH24"/>
    <mergeCell ref="AD20:AD22"/>
    <mergeCell ref="H24:R24"/>
    <mergeCell ref="H25:Q25"/>
    <mergeCell ref="AE28:AF29"/>
    <mergeCell ref="AC28:AD29"/>
    <mergeCell ref="H26:Q26"/>
    <mergeCell ref="H27:Q27"/>
  </mergeCells>
  <conditionalFormatting sqref="K12">
    <cfRule type="containsText" dxfId="3" priority="4" operator="containsText" text="Supervisé">
      <formula>NOT(ISERROR(SEARCH("Supervisé",K12)))</formula>
    </cfRule>
    <cfRule type="containsText" dxfId="2" priority="5" operator="containsText" text="Terminé">
      <formula>NOT(ISERROR(SEARCH("Terminé",K12)))</formula>
    </cfRule>
    <cfRule type="containsText" dxfId="1" priority="6" operator="containsText" text="En Cours">
      <formula>NOT(ISERROR(SEARCH("En Cours",K12)))</formula>
    </cfRule>
    <cfRule type="containsText" dxfId="0" priority="7" operator="containsText" text="Non Fait">
      <formula>NOT(ISERROR(SEARCH("Non Fait",K12)))</formula>
    </cfRule>
  </conditionalFormatting>
  <dataValidations count="2">
    <dataValidation type="list" allowBlank="1" showInputMessage="1" showErrorMessage="1" sqref="D31:D72" xr:uid="{F9D1A2C9-5F7D-4E45-B361-BBDBF402DC44}">
      <formula1>$B$165:$B$167</formula1>
    </dataValidation>
    <dataValidation type="list" allowBlank="1" showInputMessage="1" showErrorMessage="1" sqref="E31:E72" xr:uid="{09E13BF7-B02B-9C40-999A-B58735F39918}">
      <formula1>"Ess. et assim.,Diesel et assim., Hybride Ess. , Hybride Diesel, Ess. et Gaz, Electrique"</formula1>
    </dataValidation>
  </dataValidations>
  <hyperlinks>
    <hyperlink ref="A21" r:id="rId1" xr:uid="{35B9B71A-695A-C842-9BCB-F22252E74767}"/>
  </hyperlinks>
  <pageMargins left="0.7" right="0.7" top="0.75" bottom="0.75" header="0.3" footer="0.3"/>
  <pageSetup paperSize="9" scale="45" fitToHeight="2" orientation="landscape" r:id="rId2"/>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AB04C-A6E2-4D8B-81D2-23930F63E568}">
  <sheetPr codeName="Feuil7"/>
  <dimension ref="A1:J10"/>
  <sheetViews>
    <sheetView tabSelected="1" workbookViewId="0">
      <selection activeCell="A2" sqref="A2"/>
    </sheetView>
  </sheetViews>
  <sheetFormatPr baseColWidth="10" defaultRowHeight="15" x14ac:dyDescent="0.25"/>
  <cols>
    <col min="1" max="1" width="11" style="125" customWidth="1"/>
    <col min="2" max="2" width="15.140625" style="111" bestFit="1" customWidth="1"/>
    <col min="3" max="3" width="12.7109375" style="111" customWidth="1"/>
    <col min="4" max="4" width="11.42578125" style="111"/>
    <col min="5" max="6" width="10.85546875" style="105"/>
    <col min="7" max="7" width="21.42578125" style="112" customWidth="1"/>
    <col min="8" max="8" width="34.42578125" style="112" bestFit="1" customWidth="1"/>
    <col min="9" max="9" width="23.85546875" style="112" bestFit="1" customWidth="1"/>
    <col min="10" max="10" width="22.42578125" style="112" bestFit="1" customWidth="1"/>
  </cols>
  <sheetData>
    <row r="1" spans="1:10" x14ac:dyDescent="0.25">
      <c r="A1" s="123" t="s">
        <v>78</v>
      </c>
      <c r="B1" s="110" t="s">
        <v>79</v>
      </c>
      <c r="C1" s="110" t="s">
        <v>80</v>
      </c>
      <c r="D1" s="110" t="s">
        <v>82</v>
      </c>
      <c r="E1" s="109" t="s">
        <v>81</v>
      </c>
      <c r="F1" s="109" t="s">
        <v>56</v>
      </c>
      <c r="G1" s="122" t="s">
        <v>40</v>
      </c>
      <c r="H1" s="122" t="s">
        <v>138</v>
      </c>
      <c r="I1" s="122" t="s">
        <v>139</v>
      </c>
      <c r="J1" s="122" t="s">
        <v>140</v>
      </c>
    </row>
    <row r="2" spans="1:10" x14ac:dyDescent="0.25">
      <c r="A2" s="124"/>
      <c r="B2" s="4"/>
      <c r="C2" s="4"/>
      <c r="D2" s="4"/>
      <c r="E2"/>
      <c r="F2"/>
      <c r="G2" s="120"/>
      <c r="H2" s="120"/>
      <c r="I2" s="120"/>
      <c r="J2" s="120"/>
    </row>
    <row r="3" spans="1:10" x14ac:dyDescent="0.25">
      <c r="A3" s="124"/>
      <c r="B3" s="4"/>
      <c r="C3" s="4"/>
      <c r="D3" s="4"/>
      <c r="E3"/>
      <c r="F3"/>
    </row>
    <row r="8" spans="1:10" x14ac:dyDescent="0.25">
      <c r="C8" s="111" t="s">
        <v>177</v>
      </c>
      <c r="H8" s="112" t="s">
        <v>177</v>
      </c>
    </row>
    <row r="10" spans="1:10" x14ac:dyDescent="0.25">
      <c r="H10" s="112" t="s">
        <v>177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9934D-CD1F-E844-A536-318A5C9217AF}">
  <sheetPr codeName="Feuil8"/>
  <dimension ref="A1:L501"/>
  <sheetViews>
    <sheetView topLeftCell="A378" workbookViewId="0">
      <selection activeCell="D506" sqref="D506"/>
    </sheetView>
  </sheetViews>
  <sheetFormatPr baseColWidth="10" defaultRowHeight="15" x14ac:dyDescent="0.25"/>
  <cols>
    <col min="2" max="2" width="11.85546875" bestFit="1" customWidth="1"/>
  </cols>
  <sheetData>
    <row r="1" spans="1:12" ht="15.75" x14ac:dyDescent="0.25">
      <c r="A1" s="108" t="s">
        <v>56</v>
      </c>
      <c r="B1" s="106" t="s">
        <v>153</v>
      </c>
      <c r="C1" s="106" t="s">
        <v>148</v>
      </c>
    </row>
    <row r="2" spans="1:12" x14ac:dyDescent="0.25">
      <c r="A2">
        <v>1</v>
      </c>
      <c r="B2">
        <v>0</v>
      </c>
      <c r="C2">
        <f>B2*A2</f>
        <v>0</v>
      </c>
    </row>
    <row r="3" spans="1:12" x14ac:dyDescent="0.25">
      <c r="A3">
        <v>2</v>
      </c>
      <c r="B3">
        <v>0</v>
      </c>
      <c r="C3">
        <f t="shared" ref="C3:C8" si="0">B3*A3</f>
        <v>0</v>
      </c>
    </row>
    <row r="4" spans="1:12" x14ac:dyDescent="0.25">
      <c r="A4">
        <v>3</v>
      </c>
      <c r="B4">
        <v>0</v>
      </c>
      <c r="C4">
        <f t="shared" si="0"/>
        <v>0</v>
      </c>
    </row>
    <row r="5" spans="1:12" x14ac:dyDescent="0.25">
      <c r="A5">
        <v>4</v>
      </c>
      <c r="B5">
        <v>0</v>
      </c>
      <c r="C5">
        <f t="shared" si="0"/>
        <v>0</v>
      </c>
    </row>
    <row r="6" spans="1:12" ht="15.75" x14ac:dyDescent="0.25">
      <c r="A6">
        <v>5</v>
      </c>
      <c r="B6">
        <v>0</v>
      </c>
      <c r="C6">
        <f t="shared" si="0"/>
        <v>0</v>
      </c>
      <c r="H6" s="7"/>
      <c r="I6" s="17"/>
      <c r="J6" s="7"/>
      <c r="K6" s="17"/>
      <c r="L6" s="7"/>
    </row>
    <row r="7" spans="1:12" ht="15.75" x14ac:dyDescent="0.25">
      <c r="A7">
        <v>6</v>
      </c>
      <c r="B7">
        <v>0</v>
      </c>
      <c r="C7">
        <f t="shared" si="0"/>
        <v>0</v>
      </c>
      <c r="L7" s="7"/>
    </row>
    <row r="8" spans="1:12" ht="15.75" x14ac:dyDescent="0.25">
      <c r="A8">
        <v>7</v>
      </c>
      <c r="B8">
        <v>0</v>
      </c>
      <c r="C8">
        <f t="shared" si="0"/>
        <v>0</v>
      </c>
      <c r="L8" s="7"/>
    </row>
    <row r="9" spans="1:12" ht="15.75" x14ac:dyDescent="0.25">
      <c r="A9">
        <v>8</v>
      </c>
      <c r="B9">
        <v>1</v>
      </c>
      <c r="C9">
        <f>(B9)*(A9-$A$8)</f>
        <v>1</v>
      </c>
      <c r="L9" s="7"/>
    </row>
    <row r="10" spans="1:12" ht="15.75" x14ac:dyDescent="0.25">
      <c r="A10">
        <v>9</v>
      </c>
      <c r="B10">
        <v>1</v>
      </c>
      <c r="C10">
        <f t="shared" ref="C10:C42" si="1">(B10)*(A10-$A$8)</f>
        <v>2</v>
      </c>
      <c r="L10" s="7"/>
    </row>
    <row r="11" spans="1:12" ht="15.75" x14ac:dyDescent="0.25">
      <c r="A11">
        <v>10</v>
      </c>
      <c r="B11">
        <v>1</v>
      </c>
      <c r="C11">
        <f t="shared" si="1"/>
        <v>3</v>
      </c>
      <c r="H11" s="7"/>
      <c r="I11" s="7"/>
      <c r="J11" s="7"/>
      <c r="K11" s="7"/>
      <c r="L11" s="17"/>
    </row>
    <row r="12" spans="1:12" ht="15.75" x14ac:dyDescent="0.25">
      <c r="A12">
        <v>11</v>
      </c>
      <c r="B12">
        <v>1</v>
      </c>
      <c r="C12">
        <f t="shared" si="1"/>
        <v>4</v>
      </c>
      <c r="H12" s="7"/>
      <c r="I12" s="7"/>
      <c r="J12" s="7"/>
      <c r="K12" s="7"/>
      <c r="L12" s="17"/>
    </row>
    <row r="13" spans="1:12" ht="15.75" x14ac:dyDescent="0.25">
      <c r="A13">
        <v>12</v>
      </c>
      <c r="B13">
        <v>1</v>
      </c>
      <c r="C13">
        <f t="shared" si="1"/>
        <v>5</v>
      </c>
      <c r="H13" s="7"/>
      <c r="I13" s="7"/>
      <c r="J13" s="7"/>
      <c r="K13" s="7"/>
      <c r="L13" s="17"/>
    </row>
    <row r="14" spans="1:12" ht="15.75" x14ac:dyDescent="0.25">
      <c r="A14">
        <v>13</v>
      </c>
      <c r="B14">
        <v>1</v>
      </c>
      <c r="C14">
        <f t="shared" si="1"/>
        <v>6</v>
      </c>
      <c r="H14" s="7"/>
      <c r="I14" s="7"/>
      <c r="J14" s="7"/>
      <c r="K14" s="7"/>
      <c r="L14" s="17"/>
    </row>
    <row r="15" spans="1:12" ht="15.75" x14ac:dyDescent="0.25">
      <c r="A15">
        <v>14</v>
      </c>
      <c r="B15">
        <v>1</v>
      </c>
      <c r="C15">
        <f t="shared" si="1"/>
        <v>7</v>
      </c>
      <c r="H15" s="7"/>
      <c r="I15" s="7"/>
      <c r="J15" s="7"/>
      <c r="K15" s="7"/>
      <c r="L15" s="17"/>
    </row>
    <row r="16" spans="1:12" ht="15.75" x14ac:dyDescent="0.25">
      <c r="A16">
        <v>15</v>
      </c>
      <c r="B16">
        <v>1</v>
      </c>
      <c r="C16">
        <f t="shared" si="1"/>
        <v>8</v>
      </c>
      <c r="H16" s="7"/>
      <c r="I16" s="7"/>
      <c r="J16" s="7"/>
      <c r="K16" s="7"/>
      <c r="L16" s="17"/>
    </row>
    <row r="17" spans="1:12" ht="15.75" x14ac:dyDescent="0.25">
      <c r="A17">
        <v>16</v>
      </c>
      <c r="B17">
        <v>1</v>
      </c>
      <c r="C17">
        <f t="shared" si="1"/>
        <v>9</v>
      </c>
      <c r="H17" s="7"/>
      <c r="I17" s="7"/>
      <c r="J17" s="7"/>
      <c r="K17" s="7"/>
      <c r="L17" s="17"/>
    </row>
    <row r="18" spans="1:12" ht="15.75" x14ac:dyDescent="0.25">
      <c r="A18">
        <v>17</v>
      </c>
      <c r="B18">
        <v>1</v>
      </c>
      <c r="C18">
        <f t="shared" si="1"/>
        <v>10</v>
      </c>
      <c r="H18" s="7"/>
      <c r="I18" s="7"/>
      <c r="J18" s="7"/>
      <c r="K18" s="7"/>
      <c r="L18" s="17"/>
    </row>
    <row r="19" spans="1:12" ht="15.75" x14ac:dyDescent="0.25">
      <c r="A19">
        <v>18</v>
      </c>
      <c r="B19">
        <v>1</v>
      </c>
      <c r="C19">
        <f t="shared" si="1"/>
        <v>11</v>
      </c>
      <c r="H19" s="7"/>
      <c r="I19" s="7"/>
      <c r="J19" s="7"/>
      <c r="K19" s="7"/>
      <c r="L19" s="17"/>
    </row>
    <row r="20" spans="1:12" ht="15.75" x14ac:dyDescent="0.25">
      <c r="A20">
        <v>19</v>
      </c>
      <c r="B20">
        <v>1</v>
      </c>
      <c r="C20">
        <f t="shared" si="1"/>
        <v>12</v>
      </c>
      <c r="H20" s="15"/>
      <c r="I20" s="7"/>
      <c r="J20" s="7"/>
      <c r="K20" s="7"/>
      <c r="L20" s="17"/>
    </row>
    <row r="21" spans="1:12" x14ac:dyDescent="0.25">
      <c r="A21">
        <v>20</v>
      </c>
      <c r="B21">
        <v>1</v>
      </c>
      <c r="C21">
        <f t="shared" si="1"/>
        <v>13</v>
      </c>
    </row>
    <row r="22" spans="1:12" x14ac:dyDescent="0.25">
      <c r="A22">
        <v>21</v>
      </c>
      <c r="B22">
        <v>1</v>
      </c>
      <c r="C22">
        <f t="shared" si="1"/>
        <v>14</v>
      </c>
    </row>
    <row r="23" spans="1:12" x14ac:dyDescent="0.25">
      <c r="A23">
        <v>22</v>
      </c>
      <c r="B23">
        <v>1</v>
      </c>
      <c r="C23">
        <f t="shared" si="1"/>
        <v>15</v>
      </c>
    </row>
    <row r="24" spans="1:12" x14ac:dyDescent="0.25">
      <c r="A24">
        <v>23</v>
      </c>
      <c r="B24">
        <v>1</v>
      </c>
      <c r="C24">
        <f t="shared" si="1"/>
        <v>16</v>
      </c>
    </row>
    <row r="25" spans="1:12" x14ac:dyDescent="0.25">
      <c r="A25">
        <v>24</v>
      </c>
      <c r="B25">
        <v>1</v>
      </c>
      <c r="C25">
        <f t="shared" si="1"/>
        <v>17</v>
      </c>
    </row>
    <row r="26" spans="1:12" x14ac:dyDescent="0.25">
      <c r="A26">
        <v>25</v>
      </c>
      <c r="B26">
        <v>1</v>
      </c>
      <c r="C26">
        <f t="shared" si="1"/>
        <v>18</v>
      </c>
    </row>
    <row r="27" spans="1:12" x14ac:dyDescent="0.25">
      <c r="A27">
        <v>26</v>
      </c>
      <c r="B27">
        <v>1</v>
      </c>
      <c r="C27">
        <f t="shared" si="1"/>
        <v>19</v>
      </c>
    </row>
    <row r="28" spans="1:12" x14ac:dyDescent="0.25">
      <c r="A28">
        <v>27</v>
      </c>
      <c r="B28">
        <v>1</v>
      </c>
      <c r="C28">
        <f t="shared" si="1"/>
        <v>20</v>
      </c>
    </row>
    <row r="29" spans="1:12" x14ac:dyDescent="0.25">
      <c r="A29">
        <v>28</v>
      </c>
      <c r="B29">
        <v>1</v>
      </c>
      <c r="C29">
        <f t="shared" si="1"/>
        <v>21</v>
      </c>
    </row>
    <row r="30" spans="1:12" x14ac:dyDescent="0.25">
      <c r="A30">
        <v>29</v>
      </c>
      <c r="B30">
        <v>1</v>
      </c>
      <c r="C30">
        <f t="shared" si="1"/>
        <v>22</v>
      </c>
    </row>
    <row r="31" spans="1:12" x14ac:dyDescent="0.25">
      <c r="A31">
        <v>30</v>
      </c>
      <c r="B31">
        <v>1</v>
      </c>
      <c r="C31">
        <f t="shared" si="1"/>
        <v>23</v>
      </c>
    </row>
    <row r="32" spans="1:12" x14ac:dyDescent="0.25">
      <c r="A32">
        <v>31</v>
      </c>
      <c r="B32">
        <v>1</v>
      </c>
      <c r="C32">
        <f t="shared" si="1"/>
        <v>24</v>
      </c>
    </row>
    <row r="33" spans="1:3" x14ac:dyDescent="0.25">
      <c r="A33">
        <v>32</v>
      </c>
      <c r="B33">
        <v>1</v>
      </c>
      <c r="C33">
        <f t="shared" si="1"/>
        <v>25</v>
      </c>
    </row>
    <row r="34" spans="1:3" x14ac:dyDescent="0.25">
      <c r="A34">
        <v>33</v>
      </c>
      <c r="B34">
        <v>1</v>
      </c>
      <c r="C34">
        <f t="shared" si="1"/>
        <v>26</v>
      </c>
    </row>
    <row r="35" spans="1:3" x14ac:dyDescent="0.25">
      <c r="A35">
        <v>34</v>
      </c>
      <c r="B35">
        <v>1</v>
      </c>
      <c r="C35">
        <f t="shared" si="1"/>
        <v>27</v>
      </c>
    </row>
    <row r="36" spans="1:3" x14ac:dyDescent="0.25">
      <c r="A36">
        <v>35</v>
      </c>
      <c r="B36">
        <v>1</v>
      </c>
      <c r="C36">
        <f t="shared" si="1"/>
        <v>28</v>
      </c>
    </row>
    <row r="37" spans="1:3" x14ac:dyDescent="0.25">
      <c r="A37">
        <v>36</v>
      </c>
      <c r="B37">
        <v>1</v>
      </c>
      <c r="C37">
        <f t="shared" si="1"/>
        <v>29</v>
      </c>
    </row>
    <row r="38" spans="1:3" x14ac:dyDescent="0.25">
      <c r="A38">
        <v>37</v>
      </c>
      <c r="B38">
        <v>1</v>
      </c>
      <c r="C38">
        <f t="shared" si="1"/>
        <v>30</v>
      </c>
    </row>
    <row r="39" spans="1:3" x14ac:dyDescent="0.25">
      <c r="A39">
        <v>38</v>
      </c>
      <c r="B39">
        <v>1</v>
      </c>
      <c r="C39">
        <f t="shared" si="1"/>
        <v>31</v>
      </c>
    </row>
    <row r="40" spans="1:3" x14ac:dyDescent="0.25">
      <c r="A40">
        <v>39</v>
      </c>
      <c r="B40">
        <v>1</v>
      </c>
      <c r="C40">
        <f t="shared" si="1"/>
        <v>32</v>
      </c>
    </row>
    <row r="41" spans="1:3" x14ac:dyDescent="0.25">
      <c r="A41">
        <v>40</v>
      </c>
      <c r="B41">
        <v>1</v>
      </c>
      <c r="C41">
        <f t="shared" si="1"/>
        <v>33</v>
      </c>
    </row>
    <row r="42" spans="1:3" x14ac:dyDescent="0.25">
      <c r="A42">
        <v>41</v>
      </c>
      <c r="B42">
        <v>1</v>
      </c>
      <c r="C42">
        <f t="shared" si="1"/>
        <v>34</v>
      </c>
    </row>
    <row r="43" spans="1:3" x14ac:dyDescent="0.25">
      <c r="A43">
        <v>42</v>
      </c>
      <c r="B43">
        <v>2</v>
      </c>
      <c r="C43">
        <f>(A43-$A$42)*B43+$C$42</f>
        <v>36</v>
      </c>
    </row>
    <row r="44" spans="1:3" x14ac:dyDescent="0.25">
      <c r="A44">
        <v>43</v>
      </c>
      <c r="B44">
        <v>2</v>
      </c>
      <c r="C44">
        <f>(A44-$A$42)*B44+$C$42</f>
        <v>38</v>
      </c>
    </row>
    <row r="45" spans="1:3" x14ac:dyDescent="0.25">
      <c r="A45">
        <v>44</v>
      </c>
      <c r="B45">
        <v>2</v>
      </c>
      <c r="C45">
        <f t="shared" ref="C45:C49" si="2">(A45-$A$42)*B45+$C$42</f>
        <v>40</v>
      </c>
    </row>
    <row r="46" spans="1:3" x14ac:dyDescent="0.25">
      <c r="A46">
        <v>45</v>
      </c>
      <c r="B46">
        <v>2</v>
      </c>
      <c r="C46">
        <f t="shared" si="2"/>
        <v>42</v>
      </c>
    </row>
    <row r="47" spans="1:3" x14ac:dyDescent="0.25">
      <c r="A47">
        <v>46</v>
      </c>
      <c r="B47">
        <v>2</v>
      </c>
      <c r="C47">
        <f t="shared" si="2"/>
        <v>44</v>
      </c>
    </row>
    <row r="48" spans="1:3" x14ac:dyDescent="0.25">
      <c r="A48">
        <v>47</v>
      </c>
      <c r="B48">
        <v>2</v>
      </c>
      <c r="C48">
        <f t="shared" si="2"/>
        <v>46</v>
      </c>
    </row>
    <row r="49" spans="1:3" x14ac:dyDescent="0.25">
      <c r="A49">
        <v>48</v>
      </c>
      <c r="B49">
        <v>2</v>
      </c>
      <c r="C49">
        <f t="shared" si="2"/>
        <v>48</v>
      </c>
    </row>
    <row r="50" spans="1:3" x14ac:dyDescent="0.25">
      <c r="A50">
        <v>49</v>
      </c>
      <c r="B50">
        <v>3</v>
      </c>
      <c r="C50">
        <f>(A50-$A$49)*B50+$C$49</f>
        <v>51</v>
      </c>
    </row>
    <row r="51" spans="1:3" x14ac:dyDescent="0.25">
      <c r="A51">
        <v>50</v>
      </c>
      <c r="B51">
        <v>3</v>
      </c>
      <c r="C51">
        <f t="shared" ref="C51:C75" si="3">(A51-$A$49)*B51+$C$49</f>
        <v>54</v>
      </c>
    </row>
    <row r="52" spans="1:3" x14ac:dyDescent="0.25">
      <c r="A52">
        <v>51</v>
      </c>
      <c r="B52">
        <v>3</v>
      </c>
      <c r="C52">
        <f t="shared" si="3"/>
        <v>57</v>
      </c>
    </row>
    <row r="53" spans="1:3" x14ac:dyDescent="0.25">
      <c r="A53">
        <v>52</v>
      </c>
      <c r="B53">
        <v>3</v>
      </c>
      <c r="C53">
        <f t="shared" si="3"/>
        <v>60</v>
      </c>
    </row>
    <row r="54" spans="1:3" x14ac:dyDescent="0.25">
      <c r="A54">
        <v>53</v>
      </c>
      <c r="B54">
        <v>3</v>
      </c>
      <c r="C54">
        <f t="shared" si="3"/>
        <v>63</v>
      </c>
    </row>
    <row r="55" spans="1:3" x14ac:dyDescent="0.25">
      <c r="A55">
        <v>54</v>
      </c>
      <c r="B55">
        <v>3</v>
      </c>
      <c r="C55">
        <f t="shared" si="3"/>
        <v>66</v>
      </c>
    </row>
    <row r="56" spans="1:3" x14ac:dyDescent="0.25">
      <c r="A56">
        <v>55</v>
      </c>
      <c r="B56">
        <v>3</v>
      </c>
      <c r="C56">
        <f t="shared" si="3"/>
        <v>69</v>
      </c>
    </row>
    <row r="57" spans="1:3" x14ac:dyDescent="0.25">
      <c r="A57">
        <v>56</v>
      </c>
      <c r="B57">
        <v>3</v>
      </c>
      <c r="C57">
        <f t="shared" si="3"/>
        <v>72</v>
      </c>
    </row>
    <row r="58" spans="1:3" x14ac:dyDescent="0.25">
      <c r="A58">
        <v>57</v>
      </c>
      <c r="B58">
        <v>3</v>
      </c>
      <c r="C58">
        <f t="shared" si="3"/>
        <v>75</v>
      </c>
    </row>
    <row r="59" spans="1:3" x14ac:dyDescent="0.25">
      <c r="A59">
        <v>58</v>
      </c>
      <c r="B59">
        <v>3</v>
      </c>
      <c r="C59">
        <f t="shared" si="3"/>
        <v>78</v>
      </c>
    </row>
    <row r="60" spans="1:3" x14ac:dyDescent="0.25">
      <c r="A60">
        <v>59</v>
      </c>
      <c r="B60">
        <v>3</v>
      </c>
      <c r="C60">
        <f t="shared" si="3"/>
        <v>81</v>
      </c>
    </row>
    <row r="61" spans="1:3" x14ac:dyDescent="0.25">
      <c r="A61">
        <v>60</v>
      </c>
      <c r="B61">
        <v>3</v>
      </c>
      <c r="C61">
        <f t="shared" si="3"/>
        <v>84</v>
      </c>
    </row>
    <row r="62" spans="1:3" x14ac:dyDescent="0.25">
      <c r="A62">
        <v>61</v>
      </c>
      <c r="B62">
        <v>3</v>
      </c>
      <c r="C62">
        <f t="shared" si="3"/>
        <v>87</v>
      </c>
    </row>
    <row r="63" spans="1:3" x14ac:dyDescent="0.25">
      <c r="A63">
        <v>62</v>
      </c>
      <c r="B63">
        <v>3</v>
      </c>
      <c r="C63">
        <f t="shared" si="3"/>
        <v>90</v>
      </c>
    </row>
    <row r="64" spans="1:3" x14ac:dyDescent="0.25">
      <c r="A64">
        <v>63</v>
      </c>
      <c r="B64">
        <v>3</v>
      </c>
      <c r="C64">
        <f t="shared" si="3"/>
        <v>93</v>
      </c>
    </row>
    <row r="65" spans="1:3" x14ac:dyDescent="0.25">
      <c r="A65">
        <v>64</v>
      </c>
      <c r="B65">
        <v>3</v>
      </c>
      <c r="C65">
        <f t="shared" si="3"/>
        <v>96</v>
      </c>
    </row>
    <row r="66" spans="1:3" x14ac:dyDescent="0.25">
      <c r="A66">
        <v>65</v>
      </c>
      <c r="B66">
        <v>3</v>
      </c>
      <c r="C66">
        <f t="shared" si="3"/>
        <v>99</v>
      </c>
    </row>
    <row r="67" spans="1:3" x14ac:dyDescent="0.25">
      <c r="A67">
        <v>66</v>
      </c>
      <c r="B67">
        <v>3</v>
      </c>
      <c r="C67">
        <f t="shared" si="3"/>
        <v>102</v>
      </c>
    </row>
    <row r="68" spans="1:3" x14ac:dyDescent="0.25">
      <c r="A68">
        <v>67</v>
      </c>
      <c r="B68">
        <v>3</v>
      </c>
      <c r="C68">
        <f t="shared" si="3"/>
        <v>105</v>
      </c>
    </row>
    <row r="69" spans="1:3" x14ac:dyDescent="0.25">
      <c r="A69">
        <v>68</v>
      </c>
      <c r="B69">
        <v>3</v>
      </c>
      <c r="C69">
        <f t="shared" si="3"/>
        <v>108</v>
      </c>
    </row>
    <row r="70" spans="1:3" x14ac:dyDescent="0.25">
      <c r="A70">
        <v>69</v>
      </c>
      <c r="B70">
        <v>3</v>
      </c>
      <c r="C70">
        <f t="shared" si="3"/>
        <v>111</v>
      </c>
    </row>
    <row r="71" spans="1:3" x14ac:dyDescent="0.25">
      <c r="A71">
        <v>70</v>
      </c>
      <c r="B71">
        <v>3</v>
      </c>
      <c r="C71">
        <f t="shared" si="3"/>
        <v>114</v>
      </c>
    </row>
    <row r="72" spans="1:3" x14ac:dyDescent="0.25">
      <c r="A72">
        <v>71</v>
      </c>
      <c r="B72">
        <v>3</v>
      </c>
      <c r="C72">
        <f t="shared" si="3"/>
        <v>117</v>
      </c>
    </row>
    <row r="73" spans="1:3" x14ac:dyDescent="0.25">
      <c r="A73">
        <v>72</v>
      </c>
      <c r="B73">
        <v>3</v>
      </c>
      <c r="C73">
        <f t="shared" si="3"/>
        <v>120</v>
      </c>
    </row>
    <row r="74" spans="1:3" x14ac:dyDescent="0.25">
      <c r="A74">
        <v>73</v>
      </c>
      <c r="B74">
        <v>3</v>
      </c>
      <c r="C74">
        <f t="shared" si="3"/>
        <v>123</v>
      </c>
    </row>
    <row r="75" spans="1:3" x14ac:dyDescent="0.25">
      <c r="A75">
        <v>74</v>
      </c>
      <c r="B75">
        <v>3</v>
      </c>
      <c r="C75">
        <f t="shared" si="3"/>
        <v>126</v>
      </c>
    </row>
    <row r="76" spans="1:3" x14ac:dyDescent="0.25">
      <c r="A76">
        <v>75</v>
      </c>
      <c r="B76">
        <v>4</v>
      </c>
      <c r="C76">
        <f>(A76-$A$75)*B76+$C$75</f>
        <v>130</v>
      </c>
    </row>
    <row r="77" spans="1:3" x14ac:dyDescent="0.25">
      <c r="A77">
        <v>76</v>
      </c>
      <c r="B77">
        <v>4</v>
      </c>
      <c r="C77">
        <f t="shared" ref="C77:C92" si="4">(A77-$A$75)*B77+$C$75</f>
        <v>134</v>
      </c>
    </row>
    <row r="78" spans="1:3" x14ac:dyDescent="0.25">
      <c r="A78">
        <v>77</v>
      </c>
      <c r="B78">
        <v>4</v>
      </c>
      <c r="C78">
        <f t="shared" si="4"/>
        <v>138</v>
      </c>
    </row>
    <row r="79" spans="1:3" x14ac:dyDescent="0.25">
      <c r="A79">
        <v>78</v>
      </c>
      <c r="B79">
        <v>4</v>
      </c>
      <c r="C79">
        <f t="shared" si="4"/>
        <v>142</v>
      </c>
    </row>
    <row r="80" spans="1:3" x14ac:dyDescent="0.25">
      <c r="A80">
        <v>79</v>
      </c>
      <c r="B80">
        <v>4</v>
      </c>
      <c r="C80">
        <f t="shared" si="4"/>
        <v>146</v>
      </c>
    </row>
    <row r="81" spans="1:3" x14ac:dyDescent="0.25">
      <c r="A81">
        <v>80</v>
      </c>
      <c r="B81">
        <v>4</v>
      </c>
      <c r="C81">
        <f t="shared" si="4"/>
        <v>150</v>
      </c>
    </row>
    <row r="82" spans="1:3" x14ac:dyDescent="0.25">
      <c r="A82">
        <v>81</v>
      </c>
      <c r="B82">
        <v>4</v>
      </c>
      <c r="C82">
        <f t="shared" si="4"/>
        <v>154</v>
      </c>
    </row>
    <row r="83" spans="1:3" x14ac:dyDescent="0.25">
      <c r="A83">
        <v>82</v>
      </c>
      <c r="B83">
        <v>4</v>
      </c>
      <c r="C83">
        <f t="shared" si="4"/>
        <v>158</v>
      </c>
    </row>
    <row r="84" spans="1:3" x14ac:dyDescent="0.25">
      <c r="A84">
        <v>83</v>
      </c>
      <c r="B84">
        <v>4</v>
      </c>
      <c r="C84">
        <f t="shared" si="4"/>
        <v>162</v>
      </c>
    </row>
    <row r="85" spans="1:3" x14ac:dyDescent="0.25">
      <c r="A85">
        <v>84</v>
      </c>
      <c r="B85">
        <v>4</v>
      </c>
      <c r="C85">
        <f t="shared" si="4"/>
        <v>166</v>
      </c>
    </row>
    <row r="86" spans="1:3" x14ac:dyDescent="0.25">
      <c r="A86">
        <v>85</v>
      </c>
      <c r="B86">
        <v>4</v>
      </c>
      <c r="C86">
        <f t="shared" si="4"/>
        <v>170</v>
      </c>
    </row>
    <row r="87" spans="1:3" x14ac:dyDescent="0.25">
      <c r="A87">
        <v>86</v>
      </c>
      <c r="B87">
        <v>4</v>
      </c>
      <c r="C87">
        <f t="shared" si="4"/>
        <v>174</v>
      </c>
    </row>
    <row r="88" spans="1:3" x14ac:dyDescent="0.25">
      <c r="A88">
        <v>87</v>
      </c>
      <c r="B88">
        <v>4</v>
      </c>
      <c r="C88">
        <f t="shared" si="4"/>
        <v>178</v>
      </c>
    </row>
    <row r="89" spans="1:3" x14ac:dyDescent="0.25">
      <c r="A89">
        <v>88</v>
      </c>
      <c r="B89">
        <v>4</v>
      </c>
      <c r="C89">
        <f t="shared" si="4"/>
        <v>182</v>
      </c>
    </row>
    <row r="90" spans="1:3" x14ac:dyDescent="0.25">
      <c r="A90">
        <v>89</v>
      </c>
      <c r="B90">
        <v>4</v>
      </c>
      <c r="C90">
        <f t="shared" si="4"/>
        <v>186</v>
      </c>
    </row>
    <row r="91" spans="1:3" x14ac:dyDescent="0.25">
      <c r="A91">
        <v>90</v>
      </c>
      <c r="B91">
        <v>4</v>
      </c>
      <c r="C91">
        <f t="shared" si="4"/>
        <v>190</v>
      </c>
    </row>
    <row r="92" spans="1:3" x14ac:dyDescent="0.25">
      <c r="A92">
        <v>91</v>
      </c>
      <c r="B92">
        <v>4</v>
      </c>
      <c r="C92">
        <f t="shared" si="4"/>
        <v>194</v>
      </c>
    </row>
    <row r="93" spans="1:3" x14ac:dyDescent="0.25">
      <c r="A93">
        <v>92</v>
      </c>
      <c r="B93">
        <v>10</v>
      </c>
      <c r="C93">
        <f>(A93-$A$92)*B93+$C$92</f>
        <v>204</v>
      </c>
    </row>
    <row r="94" spans="1:3" x14ac:dyDescent="0.25">
      <c r="A94">
        <v>93</v>
      </c>
      <c r="B94">
        <v>10</v>
      </c>
      <c r="C94">
        <f>(A94-$A$93)*B94+$C$93</f>
        <v>214</v>
      </c>
    </row>
    <row r="95" spans="1:3" x14ac:dyDescent="0.25">
      <c r="A95">
        <v>94</v>
      </c>
      <c r="B95">
        <v>10</v>
      </c>
      <c r="C95">
        <f t="shared" ref="C95:C108" si="5">(A95-$A$93)*B95+$C$93</f>
        <v>224</v>
      </c>
    </row>
    <row r="96" spans="1:3" x14ac:dyDescent="0.25">
      <c r="A96">
        <v>95</v>
      </c>
      <c r="B96">
        <v>10</v>
      </c>
      <c r="C96">
        <f t="shared" si="5"/>
        <v>234</v>
      </c>
    </row>
    <row r="97" spans="1:3" x14ac:dyDescent="0.25">
      <c r="A97">
        <v>96</v>
      </c>
      <c r="B97">
        <v>10</v>
      </c>
      <c r="C97">
        <f t="shared" si="5"/>
        <v>244</v>
      </c>
    </row>
    <row r="98" spans="1:3" x14ac:dyDescent="0.25">
      <c r="A98">
        <v>97</v>
      </c>
      <c r="B98">
        <v>10</v>
      </c>
      <c r="C98">
        <f t="shared" si="5"/>
        <v>254</v>
      </c>
    </row>
    <row r="99" spans="1:3" x14ac:dyDescent="0.25">
      <c r="A99">
        <v>98</v>
      </c>
      <c r="B99">
        <v>10</v>
      </c>
      <c r="C99">
        <f t="shared" si="5"/>
        <v>264</v>
      </c>
    </row>
    <row r="100" spans="1:3" x14ac:dyDescent="0.25">
      <c r="A100">
        <v>99</v>
      </c>
      <c r="B100">
        <v>10</v>
      </c>
      <c r="C100">
        <f t="shared" si="5"/>
        <v>274</v>
      </c>
    </row>
    <row r="101" spans="1:3" x14ac:dyDescent="0.25">
      <c r="A101">
        <v>100</v>
      </c>
      <c r="B101">
        <v>10</v>
      </c>
      <c r="C101">
        <f t="shared" si="5"/>
        <v>284</v>
      </c>
    </row>
    <row r="102" spans="1:3" x14ac:dyDescent="0.25">
      <c r="A102">
        <v>101</v>
      </c>
      <c r="B102">
        <v>10</v>
      </c>
      <c r="C102">
        <f t="shared" si="5"/>
        <v>294</v>
      </c>
    </row>
    <row r="103" spans="1:3" x14ac:dyDescent="0.25">
      <c r="A103">
        <v>102</v>
      </c>
      <c r="B103">
        <v>10</v>
      </c>
      <c r="C103">
        <f t="shared" si="5"/>
        <v>304</v>
      </c>
    </row>
    <row r="104" spans="1:3" x14ac:dyDescent="0.25">
      <c r="A104">
        <v>103</v>
      </c>
      <c r="B104">
        <v>10</v>
      </c>
      <c r="C104">
        <f t="shared" si="5"/>
        <v>314</v>
      </c>
    </row>
    <row r="105" spans="1:3" x14ac:dyDescent="0.25">
      <c r="A105">
        <v>104</v>
      </c>
      <c r="B105">
        <v>10</v>
      </c>
      <c r="C105">
        <f t="shared" si="5"/>
        <v>324</v>
      </c>
    </row>
    <row r="106" spans="1:3" x14ac:dyDescent="0.25">
      <c r="A106">
        <v>105</v>
      </c>
      <c r="B106">
        <v>10</v>
      </c>
      <c r="C106">
        <f t="shared" si="5"/>
        <v>334</v>
      </c>
    </row>
    <row r="107" spans="1:3" x14ac:dyDescent="0.25">
      <c r="A107">
        <v>106</v>
      </c>
      <c r="B107">
        <v>10</v>
      </c>
      <c r="C107">
        <f t="shared" si="5"/>
        <v>344</v>
      </c>
    </row>
    <row r="108" spans="1:3" x14ac:dyDescent="0.25">
      <c r="A108">
        <v>107</v>
      </c>
      <c r="B108">
        <v>10</v>
      </c>
      <c r="C108">
        <f t="shared" si="5"/>
        <v>354</v>
      </c>
    </row>
    <row r="109" spans="1:3" x14ac:dyDescent="0.25">
      <c r="A109">
        <v>108</v>
      </c>
      <c r="B109">
        <v>50</v>
      </c>
      <c r="C109">
        <f>(A109-$A$108)*B109+$C$108</f>
        <v>404</v>
      </c>
    </row>
    <row r="110" spans="1:3" x14ac:dyDescent="0.25">
      <c r="A110">
        <v>109</v>
      </c>
      <c r="B110">
        <v>50</v>
      </c>
      <c r="C110">
        <f>(A110-$A$108)*B110+$C$108</f>
        <v>454</v>
      </c>
    </row>
    <row r="111" spans="1:3" x14ac:dyDescent="0.25">
      <c r="A111">
        <v>110</v>
      </c>
      <c r="B111">
        <v>50</v>
      </c>
      <c r="C111">
        <f t="shared" ref="C111:C125" si="6">(A111-$A$108)*B111+$C$108</f>
        <v>504</v>
      </c>
    </row>
    <row r="112" spans="1:3" x14ac:dyDescent="0.25">
      <c r="A112">
        <v>111</v>
      </c>
      <c r="B112">
        <v>50</v>
      </c>
      <c r="C112">
        <f t="shared" si="6"/>
        <v>554</v>
      </c>
    </row>
    <row r="113" spans="1:3" x14ac:dyDescent="0.25">
      <c r="A113">
        <v>112</v>
      </c>
      <c r="B113">
        <v>50</v>
      </c>
      <c r="C113">
        <f t="shared" si="6"/>
        <v>604</v>
      </c>
    </row>
    <row r="114" spans="1:3" x14ac:dyDescent="0.25">
      <c r="A114">
        <v>113</v>
      </c>
      <c r="B114">
        <v>50</v>
      </c>
      <c r="C114">
        <f t="shared" si="6"/>
        <v>654</v>
      </c>
    </row>
    <row r="115" spans="1:3" x14ac:dyDescent="0.25">
      <c r="A115">
        <v>114</v>
      </c>
      <c r="B115">
        <v>50</v>
      </c>
      <c r="C115">
        <f t="shared" si="6"/>
        <v>704</v>
      </c>
    </row>
    <row r="116" spans="1:3" x14ac:dyDescent="0.25">
      <c r="A116">
        <v>115</v>
      </c>
      <c r="B116">
        <v>50</v>
      </c>
      <c r="C116">
        <f t="shared" si="6"/>
        <v>754</v>
      </c>
    </row>
    <row r="117" spans="1:3" x14ac:dyDescent="0.25">
      <c r="A117">
        <v>116</v>
      </c>
      <c r="B117">
        <v>50</v>
      </c>
      <c r="C117">
        <f t="shared" si="6"/>
        <v>804</v>
      </c>
    </row>
    <row r="118" spans="1:3" x14ac:dyDescent="0.25">
      <c r="A118">
        <v>117</v>
      </c>
      <c r="B118">
        <v>50</v>
      </c>
      <c r="C118">
        <f t="shared" si="6"/>
        <v>854</v>
      </c>
    </row>
    <row r="119" spans="1:3" x14ac:dyDescent="0.25">
      <c r="A119">
        <v>118</v>
      </c>
      <c r="B119">
        <v>50</v>
      </c>
      <c r="C119">
        <f t="shared" si="6"/>
        <v>904</v>
      </c>
    </row>
    <row r="120" spans="1:3" x14ac:dyDescent="0.25">
      <c r="A120">
        <v>119</v>
      </c>
      <c r="B120">
        <v>50</v>
      </c>
      <c r="C120">
        <f t="shared" si="6"/>
        <v>954</v>
      </c>
    </row>
    <row r="121" spans="1:3" x14ac:dyDescent="0.25">
      <c r="A121">
        <v>120</v>
      </c>
      <c r="B121">
        <v>50</v>
      </c>
      <c r="C121">
        <f t="shared" si="6"/>
        <v>1004</v>
      </c>
    </row>
    <row r="122" spans="1:3" x14ac:dyDescent="0.25">
      <c r="A122">
        <v>121</v>
      </c>
      <c r="B122">
        <v>50</v>
      </c>
      <c r="C122">
        <f t="shared" si="6"/>
        <v>1054</v>
      </c>
    </row>
    <row r="123" spans="1:3" x14ac:dyDescent="0.25">
      <c r="A123">
        <v>122</v>
      </c>
      <c r="B123">
        <v>50</v>
      </c>
      <c r="C123">
        <f t="shared" si="6"/>
        <v>1104</v>
      </c>
    </row>
    <row r="124" spans="1:3" x14ac:dyDescent="0.25">
      <c r="A124">
        <v>123</v>
      </c>
      <c r="B124">
        <v>50</v>
      </c>
      <c r="C124">
        <f t="shared" si="6"/>
        <v>1154</v>
      </c>
    </row>
    <row r="125" spans="1:3" x14ac:dyDescent="0.25">
      <c r="A125">
        <v>124</v>
      </c>
      <c r="B125">
        <v>50</v>
      </c>
      <c r="C125">
        <f t="shared" si="6"/>
        <v>1204</v>
      </c>
    </row>
    <row r="126" spans="1:3" x14ac:dyDescent="0.25">
      <c r="A126">
        <v>125</v>
      </c>
      <c r="B126">
        <v>60</v>
      </c>
      <c r="C126">
        <f>(A126-$A$125)*B126+$C$125</f>
        <v>1264</v>
      </c>
    </row>
    <row r="127" spans="1:3" x14ac:dyDescent="0.25">
      <c r="A127">
        <v>126</v>
      </c>
      <c r="B127">
        <v>60</v>
      </c>
      <c r="C127">
        <f t="shared" ref="C127:C141" si="7">(A127-$A$125)*B127+$C$125</f>
        <v>1324</v>
      </c>
    </row>
    <row r="128" spans="1:3" x14ac:dyDescent="0.25">
      <c r="A128">
        <v>127</v>
      </c>
      <c r="B128">
        <v>60</v>
      </c>
      <c r="C128">
        <f t="shared" si="7"/>
        <v>1384</v>
      </c>
    </row>
    <row r="129" spans="1:3" x14ac:dyDescent="0.25">
      <c r="A129">
        <v>128</v>
      </c>
      <c r="B129">
        <v>60</v>
      </c>
      <c r="C129">
        <f t="shared" si="7"/>
        <v>1444</v>
      </c>
    </row>
    <row r="130" spans="1:3" x14ac:dyDescent="0.25">
      <c r="A130">
        <v>129</v>
      </c>
      <c r="B130">
        <v>60</v>
      </c>
      <c r="C130">
        <f t="shared" si="7"/>
        <v>1504</v>
      </c>
    </row>
    <row r="131" spans="1:3" x14ac:dyDescent="0.25">
      <c r="A131">
        <v>130</v>
      </c>
      <c r="B131">
        <v>60</v>
      </c>
      <c r="C131">
        <f t="shared" si="7"/>
        <v>1564</v>
      </c>
    </row>
    <row r="132" spans="1:3" x14ac:dyDescent="0.25">
      <c r="A132">
        <v>131</v>
      </c>
      <c r="B132">
        <v>60</v>
      </c>
      <c r="C132">
        <f t="shared" si="7"/>
        <v>1624</v>
      </c>
    </row>
    <row r="133" spans="1:3" x14ac:dyDescent="0.25">
      <c r="A133">
        <v>132</v>
      </c>
      <c r="B133">
        <v>60</v>
      </c>
      <c r="C133">
        <f t="shared" si="7"/>
        <v>1684</v>
      </c>
    </row>
    <row r="134" spans="1:3" x14ac:dyDescent="0.25">
      <c r="A134">
        <v>133</v>
      </c>
      <c r="B134">
        <v>60</v>
      </c>
      <c r="C134">
        <f t="shared" si="7"/>
        <v>1744</v>
      </c>
    </row>
    <row r="135" spans="1:3" x14ac:dyDescent="0.25">
      <c r="A135">
        <v>134</v>
      </c>
      <c r="B135">
        <v>60</v>
      </c>
      <c r="C135">
        <f t="shared" si="7"/>
        <v>1804</v>
      </c>
    </row>
    <row r="136" spans="1:3" x14ac:dyDescent="0.25">
      <c r="A136">
        <v>135</v>
      </c>
      <c r="B136">
        <v>60</v>
      </c>
      <c r="C136">
        <f t="shared" si="7"/>
        <v>1864</v>
      </c>
    </row>
    <row r="137" spans="1:3" x14ac:dyDescent="0.25">
      <c r="A137">
        <v>136</v>
      </c>
      <c r="B137">
        <v>60</v>
      </c>
      <c r="C137">
        <f t="shared" si="7"/>
        <v>1924</v>
      </c>
    </row>
    <row r="138" spans="1:3" x14ac:dyDescent="0.25">
      <c r="A138">
        <v>137</v>
      </c>
      <c r="B138">
        <v>60</v>
      </c>
      <c r="C138">
        <f t="shared" si="7"/>
        <v>1984</v>
      </c>
    </row>
    <row r="139" spans="1:3" x14ac:dyDescent="0.25">
      <c r="A139">
        <v>138</v>
      </c>
      <c r="B139">
        <v>60</v>
      </c>
      <c r="C139">
        <f t="shared" si="7"/>
        <v>2044</v>
      </c>
    </row>
    <row r="140" spans="1:3" x14ac:dyDescent="0.25">
      <c r="A140">
        <v>139</v>
      </c>
      <c r="B140">
        <v>60</v>
      </c>
      <c r="C140">
        <f t="shared" si="7"/>
        <v>2104</v>
      </c>
    </row>
    <row r="141" spans="1:3" x14ac:dyDescent="0.25">
      <c r="A141">
        <v>140</v>
      </c>
      <c r="B141">
        <v>60</v>
      </c>
      <c r="C141">
        <f t="shared" si="7"/>
        <v>2164</v>
      </c>
    </row>
    <row r="142" spans="1:3" x14ac:dyDescent="0.25">
      <c r="A142">
        <v>141</v>
      </c>
      <c r="B142">
        <v>65</v>
      </c>
      <c r="C142">
        <f>(A142-$A$141)*B142+$C$141</f>
        <v>2229</v>
      </c>
    </row>
    <row r="143" spans="1:3" x14ac:dyDescent="0.25">
      <c r="A143">
        <v>142</v>
      </c>
      <c r="B143">
        <v>65</v>
      </c>
      <c r="C143">
        <f t="shared" ref="C143:C206" si="8">(A143-$A$141)*B143+$C$141</f>
        <v>2294</v>
      </c>
    </row>
    <row r="144" spans="1:3" x14ac:dyDescent="0.25">
      <c r="A144">
        <v>143</v>
      </c>
      <c r="B144">
        <v>65</v>
      </c>
      <c r="C144">
        <f t="shared" si="8"/>
        <v>2359</v>
      </c>
    </row>
    <row r="145" spans="1:3" x14ac:dyDescent="0.25">
      <c r="A145">
        <v>144</v>
      </c>
      <c r="B145">
        <v>65</v>
      </c>
      <c r="C145">
        <f t="shared" si="8"/>
        <v>2424</v>
      </c>
    </row>
    <row r="146" spans="1:3" x14ac:dyDescent="0.25">
      <c r="A146">
        <v>145</v>
      </c>
      <c r="B146">
        <v>65</v>
      </c>
      <c r="C146">
        <f t="shared" si="8"/>
        <v>2489</v>
      </c>
    </row>
    <row r="147" spans="1:3" x14ac:dyDescent="0.25">
      <c r="A147">
        <v>146</v>
      </c>
      <c r="B147">
        <v>65</v>
      </c>
      <c r="C147">
        <f t="shared" si="8"/>
        <v>2554</v>
      </c>
    </row>
    <row r="148" spans="1:3" x14ac:dyDescent="0.25">
      <c r="A148">
        <v>147</v>
      </c>
      <c r="B148">
        <v>65</v>
      </c>
      <c r="C148">
        <f t="shared" si="8"/>
        <v>2619</v>
      </c>
    </row>
    <row r="149" spans="1:3" x14ac:dyDescent="0.25">
      <c r="A149">
        <v>148</v>
      </c>
      <c r="B149">
        <v>65</v>
      </c>
      <c r="C149">
        <f t="shared" si="8"/>
        <v>2684</v>
      </c>
    </row>
    <row r="150" spans="1:3" x14ac:dyDescent="0.25">
      <c r="A150">
        <v>149</v>
      </c>
      <c r="B150">
        <v>65</v>
      </c>
      <c r="C150">
        <f t="shared" si="8"/>
        <v>2749</v>
      </c>
    </row>
    <row r="151" spans="1:3" x14ac:dyDescent="0.25">
      <c r="A151">
        <v>150</v>
      </c>
      <c r="B151">
        <v>65</v>
      </c>
      <c r="C151">
        <f t="shared" si="8"/>
        <v>2814</v>
      </c>
    </row>
    <row r="152" spans="1:3" x14ac:dyDescent="0.25">
      <c r="A152">
        <v>151</v>
      </c>
      <c r="B152">
        <v>65</v>
      </c>
      <c r="C152">
        <f t="shared" si="8"/>
        <v>2879</v>
      </c>
    </row>
    <row r="153" spans="1:3" x14ac:dyDescent="0.25">
      <c r="A153">
        <v>152</v>
      </c>
      <c r="B153">
        <v>65</v>
      </c>
      <c r="C153">
        <f t="shared" si="8"/>
        <v>2944</v>
      </c>
    </row>
    <row r="154" spans="1:3" x14ac:dyDescent="0.25">
      <c r="A154">
        <v>153</v>
      </c>
      <c r="B154">
        <v>65</v>
      </c>
      <c r="C154">
        <f t="shared" si="8"/>
        <v>3009</v>
      </c>
    </row>
    <row r="155" spans="1:3" x14ac:dyDescent="0.25">
      <c r="A155">
        <v>154</v>
      </c>
      <c r="B155">
        <v>65</v>
      </c>
      <c r="C155">
        <f t="shared" si="8"/>
        <v>3074</v>
      </c>
    </row>
    <row r="156" spans="1:3" x14ac:dyDescent="0.25">
      <c r="A156">
        <v>155</v>
      </c>
      <c r="B156">
        <v>65</v>
      </c>
      <c r="C156">
        <f t="shared" si="8"/>
        <v>3139</v>
      </c>
    </row>
    <row r="157" spans="1:3" x14ac:dyDescent="0.25">
      <c r="A157">
        <v>156</v>
      </c>
      <c r="B157">
        <v>65</v>
      </c>
      <c r="C157">
        <f t="shared" si="8"/>
        <v>3204</v>
      </c>
    </row>
    <row r="158" spans="1:3" x14ac:dyDescent="0.25">
      <c r="A158">
        <v>157</v>
      </c>
      <c r="B158">
        <v>65</v>
      </c>
      <c r="C158">
        <f t="shared" si="8"/>
        <v>3269</v>
      </c>
    </row>
    <row r="159" spans="1:3" x14ac:dyDescent="0.25">
      <c r="A159">
        <v>158</v>
      </c>
      <c r="B159">
        <v>65</v>
      </c>
      <c r="C159">
        <f t="shared" si="8"/>
        <v>3334</v>
      </c>
    </row>
    <row r="160" spans="1:3" x14ac:dyDescent="0.25">
      <c r="A160">
        <v>159</v>
      </c>
      <c r="B160">
        <v>65</v>
      </c>
      <c r="C160">
        <f t="shared" si="8"/>
        <v>3399</v>
      </c>
    </row>
    <row r="161" spans="1:3" x14ac:dyDescent="0.25">
      <c r="A161">
        <v>160</v>
      </c>
      <c r="B161">
        <v>65</v>
      </c>
      <c r="C161">
        <f t="shared" si="8"/>
        <v>3464</v>
      </c>
    </row>
    <row r="162" spans="1:3" x14ac:dyDescent="0.25">
      <c r="A162">
        <v>161</v>
      </c>
      <c r="B162">
        <v>65</v>
      </c>
      <c r="C162">
        <f t="shared" si="8"/>
        <v>3529</v>
      </c>
    </row>
    <row r="163" spans="1:3" x14ac:dyDescent="0.25">
      <c r="A163">
        <v>162</v>
      </c>
      <c r="B163">
        <v>65</v>
      </c>
      <c r="C163">
        <f t="shared" si="8"/>
        <v>3594</v>
      </c>
    </row>
    <row r="164" spans="1:3" x14ac:dyDescent="0.25">
      <c r="A164">
        <v>163</v>
      </c>
      <c r="B164">
        <v>65</v>
      </c>
      <c r="C164">
        <f t="shared" si="8"/>
        <v>3659</v>
      </c>
    </row>
    <row r="165" spans="1:3" x14ac:dyDescent="0.25">
      <c r="A165">
        <v>164</v>
      </c>
      <c r="B165">
        <v>65</v>
      </c>
      <c r="C165">
        <f t="shared" si="8"/>
        <v>3724</v>
      </c>
    </row>
    <row r="166" spans="1:3" x14ac:dyDescent="0.25">
      <c r="A166">
        <v>165</v>
      </c>
      <c r="B166">
        <v>65</v>
      </c>
      <c r="C166">
        <f t="shared" si="8"/>
        <v>3789</v>
      </c>
    </row>
    <row r="167" spans="1:3" x14ac:dyDescent="0.25">
      <c r="A167">
        <v>166</v>
      </c>
      <c r="B167">
        <v>65</v>
      </c>
      <c r="C167">
        <f t="shared" si="8"/>
        <v>3854</v>
      </c>
    </row>
    <row r="168" spans="1:3" x14ac:dyDescent="0.25">
      <c r="A168">
        <v>167</v>
      </c>
      <c r="B168">
        <v>65</v>
      </c>
      <c r="C168">
        <f t="shared" si="8"/>
        <v>3919</v>
      </c>
    </row>
    <row r="169" spans="1:3" x14ac:dyDescent="0.25">
      <c r="A169">
        <v>168</v>
      </c>
      <c r="B169">
        <v>65</v>
      </c>
      <c r="C169">
        <f t="shared" si="8"/>
        <v>3984</v>
      </c>
    </row>
    <row r="170" spans="1:3" x14ac:dyDescent="0.25">
      <c r="A170">
        <v>169</v>
      </c>
      <c r="B170">
        <v>65</v>
      </c>
      <c r="C170">
        <f t="shared" si="8"/>
        <v>4049</v>
      </c>
    </row>
    <row r="171" spans="1:3" x14ac:dyDescent="0.25">
      <c r="A171">
        <v>170</v>
      </c>
      <c r="B171">
        <v>65</v>
      </c>
      <c r="C171">
        <f t="shared" si="8"/>
        <v>4114</v>
      </c>
    </row>
    <row r="172" spans="1:3" x14ac:dyDescent="0.25">
      <c r="A172">
        <v>171</v>
      </c>
      <c r="B172">
        <v>65</v>
      </c>
      <c r="C172">
        <f t="shared" si="8"/>
        <v>4179</v>
      </c>
    </row>
    <row r="173" spans="1:3" x14ac:dyDescent="0.25">
      <c r="A173">
        <v>172</v>
      </c>
      <c r="B173">
        <v>65</v>
      </c>
      <c r="C173">
        <f t="shared" si="8"/>
        <v>4244</v>
      </c>
    </row>
    <row r="174" spans="1:3" x14ac:dyDescent="0.25">
      <c r="A174">
        <v>173</v>
      </c>
      <c r="B174">
        <v>65</v>
      </c>
      <c r="C174">
        <f t="shared" si="8"/>
        <v>4309</v>
      </c>
    </row>
    <row r="175" spans="1:3" x14ac:dyDescent="0.25">
      <c r="A175">
        <v>174</v>
      </c>
      <c r="B175">
        <v>65</v>
      </c>
      <c r="C175">
        <f t="shared" si="8"/>
        <v>4374</v>
      </c>
    </row>
    <row r="176" spans="1:3" x14ac:dyDescent="0.25">
      <c r="A176">
        <v>175</v>
      </c>
      <c r="B176">
        <v>65</v>
      </c>
      <c r="C176">
        <f t="shared" si="8"/>
        <v>4439</v>
      </c>
    </row>
    <row r="177" spans="1:3" x14ac:dyDescent="0.25">
      <c r="A177">
        <v>176</v>
      </c>
      <c r="B177">
        <v>65</v>
      </c>
      <c r="C177">
        <f t="shared" si="8"/>
        <v>4504</v>
      </c>
    </row>
    <row r="178" spans="1:3" x14ac:dyDescent="0.25">
      <c r="A178">
        <v>177</v>
      </c>
      <c r="B178">
        <v>65</v>
      </c>
      <c r="C178">
        <f t="shared" si="8"/>
        <v>4569</v>
      </c>
    </row>
    <row r="179" spans="1:3" x14ac:dyDescent="0.25">
      <c r="A179">
        <v>178</v>
      </c>
      <c r="B179">
        <v>65</v>
      </c>
      <c r="C179">
        <f t="shared" si="8"/>
        <v>4634</v>
      </c>
    </row>
    <row r="180" spans="1:3" x14ac:dyDescent="0.25">
      <c r="A180">
        <v>179</v>
      </c>
      <c r="B180">
        <v>65</v>
      </c>
      <c r="C180">
        <f t="shared" si="8"/>
        <v>4699</v>
      </c>
    </row>
    <row r="181" spans="1:3" x14ac:dyDescent="0.25">
      <c r="A181">
        <v>180</v>
      </c>
      <c r="B181">
        <v>65</v>
      </c>
      <c r="C181">
        <f t="shared" si="8"/>
        <v>4764</v>
      </c>
    </row>
    <row r="182" spans="1:3" x14ac:dyDescent="0.25">
      <c r="A182">
        <v>181</v>
      </c>
      <c r="B182">
        <v>65</v>
      </c>
      <c r="C182">
        <f t="shared" si="8"/>
        <v>4829</v>
      </c>
    </row>
    <row r="183" spans="1:3" x14ac:dyDescent="0.25">
      <c r="A183">
        <v>182</v>
      </c>
      <c r="B183">
        <v>65</v>
      </c>
      <c r="C183">
        <f t="shared" si="8"/>
        <v>4894</v>
      </c>
    </row>
    <row r="184" spans="1:3" x14ac:dyDescent="0.25">
      <c r="A184">
        <v>183</v>
      </c>
      <c r="B184">
        <v>65</v>
      </c>
      <c r="C184">
        <f t="shared" si="8"/>
        <v>4959</v>
      </c>
    </row>
    <row r="185" spans="1:3" x14ac:dyDescent="0.25">
      <c r="A185">
        <v>184</v>
      </c>
      <c r="B185">
        <v>65</v>
      </c>
      <c r="C185">
        <f t="shared" si="8"/>
        <v>5024</v>
      </c>
    </row>
    <row r="186" spans="1:3" x14ac:dyDescent="0.25">
      <c r="A186">
        <v>185</v>
      </c>
      <c r="B186">
        <v>65</v>
      </c>
      <c r="C186">
        <f t="shared" si="8"/>
        <v>5089</v>
      </c>
    </row>
    <row r="187" spans="1:3" x14ac:dyDescent="0.25">
      <c r="A187">
        <v>186</v>
      </c>
      <c r="B187">
        <v>65</v>
      </c>
      <c r="C187">
        <f t="shared" si="8"/>
        <v>5154</v>
      </c>
    </row>
    <row r="188" spans="1:3" x14ac:dyDescent="0.25">
      <c r="A188">
        <v>187</v>
      </c>
      <c r="B188">
        <v>65</v>
      </c>
      <c r="C188">
        <f t="shared" si="8"/>
        <v>5219</v>
      </c>
    </row>
    <row r="189" spans="1:3" x14ac:dyDescent="0.25">
      <c r="A189">
        <v>188</v>
      </c>
      <c r="B189">
        <v>65</v>
      </c>
      <c r="C189">
        <f t="shared" si="8"/>
        <v>5284</v>
      </c>
    </row>
    <row r="190" spans="1:3" x14ac:dyDescent="0.25">
      <c r="A190">
        <v>189</v>
      </c>
      <c r="B190">
        <v>65</v>
      </c>
      <c r="C190">
        <f t="shared" si="8"/>
        <v>5349</v>
      </c>
    </row>
    <row r="191" spans="1:3" x14ac:dyDescent="0.25">
      <c r="A191">
        <v>190</v>
      </c>
      <c r="B191">
        <v>65</v>
      </c>
      <c r="C191">
        <f t="shared" si="8"/>
        <v>5414</v>
      </c>
    </row>
    <row r="192" spans="1:3" x14ac:dyDescent="0.25">
      <c r="A192">
        <v>191</v>
      </c>
      <c r="B192">
        <v>65</v>
      </c>
      <c r="C192">
        <f t="shared" si="8"/>
        <v>5479</v>
      </c>
    </row>
    <row r="193" spans="1:3" x14ac:dyDescent="0.25">
      <c r="A193">
        <v>192</v>
      </c>
      <c r="B193">
        <v>65</v>
      </c>
      <c r="C193">
        <f t="shared" si="8"/>
        <v>5544</v>
      </c>
    </row>
    <row r="194" spans="1:3" x14ac:dyDescent="0.25">
      <c r="A194">
        <v>193</v>
      </c>
      <c r="B194">
        <v>65</v>
      </c>
      <c r="C194">
        <f t="shared" si="8"/>
        <v>5609</v>
      </c>
    </row>
    <row r="195" spans="1:3" x14ac:dyDescent="0.25">
      <c r="A195">
        <v>194</v>
      </c>
      <c r="B195">
        <v>65</v>
      </c>
      <c r="C195">
        <f t="shared" si="8"/>
        <v>5674</v>
      </c>
    </row>
    <row r="196" spans="1:3" x14ac:dyDescent="0.25">
      <c r="A196">
        <v>195</v>
      </c>
      <c r="B196">
        <v>65</v>
      </c>
      <c r="C196">
        <f t="shared" si="8"/>
        <v>5739</v>
      </c>
    </row>
    <row r="197" spans="1:3" x14ac:dyDescent="0.25">
      <c r="A197">
        <v>196</v>
      </c>
      <c r="B197">
        <v>65</v>
      </c>
      <c r="C197">
        <f t="shared" si="8"/>
        <v>5804</v>
      </c>
    </row>
    <row r="198" spans="1:3" x14ac:dyDescent="0.25">
      <c r="A198">
        <v>197</v>
      </c>
      <c r="B198">
        <v>65</v>
      </c>
      <c r="C198">
        <f t="shared" si="8"/>
        <v>5869</v>
      </c>
    </row>
    <row r="199" spans="1:3" x14ac:dyDescent="0.25">
      <c r="A199">
        <v>198</v>
      </c>
      <c r="B199">
        <v>65</v>
      </c>
      <c r="C199">
        <f t="shared" si="8"/>
        <v>5934</v>
      </c>
    </row>
    <row r="200" spans="1:3" x14ac:dyDescent="0.25">
      <c r="A200">
        <v>199</v>
      </c>
      <c r="B200">
        <v>65</v>
      </c>
      <c r="C200">
        <f t="shared" si="8"/>
        <v>5999</v>
      </c>
    </row>
    <row r="201" spans="1:3" x14ac:dyDescent="0.25">
      <c r="A201">
        <v>200</v>
      </c>
      <c r="B201">
        <v>65</v>
      </c>
      <c r="C201">
        <f t="shared" si="8"/>
        <v>6064</v>
      </c>
    </row>
    <row r="202" spans="1:3" x14ac:dyDescent="0.25">
      <c r="A202">
        <v>201</v>
      </c>
      <c r="B202">
        <v>65</v>
      </c>
      <c r="C202">
        <f t="shared" si="8"/>
        <v>6129</v>
      </c>
    </row>
    <row r="203" spans="1:3" x14ac:dyDescent="0.25">
      <c r="A203">
        <v>202</v>
      </c>
      <c r="B203">
        <v>65</v>
      </c>
      <c r="C203">
        <f t="shared" si="8"/>
        <v>6194</v>
      </c>
    </row>
    <row r="204" spans="1:3" x14ac:dyDescent="0.25">
      <c r="A204">
        <v>203</v>
      </c>
      <c r="B204">
        <v>65</v>
      </c>
      <c r="C204">
        <f t="shared" si="8"/>
        <v>6259</v>
      </c>
    </row>
    <row r="205" spans="1:3" x14ac:dyDescent="0.25">
      <c r="A205">
        <v>204</v>
      </c>
      <c r="B205">
        <v>65</v>
      </c>
      <c r="C205">
        <f t="shared" si="8"/>
        <v>6324</v>
      </c>
    </row>
    <row r="206" spans="1:3" x14ac:dyDescent="0.25">
      <c r="A206">
        <v>205</v>
      </c>
      <c r="B206">
        <v>65</v>
      </c>
      <c r="C206">
        <f t="shared" si="8"/>
        <v>6389</v>
      </c>
    </row>
    <row r="207" spans="1:3" x14ac:dyDescent="0.25">
      <c r="A207">
        <v>206</v>
      </c>
      <c r="B207">
        <v>65</v>
      </c>
      <c r="C207">
        <f t="shared" ref="C207:C270" si="9">(A207-$A$141)*B207+$C$141</f>
        <v>6454</v>
      </c>
    </row>
    <row r="208" spans="1:3" x14ac:dyDescent="0.25">
      <c r="A208">
        <v>207</v>
      </c>
      <c r="B208">
        <v>65</v>
      </c>
      <c r="C208">
        <f t="shared" si="9"/>
        <v>6519</v>
      </c>
    </row>
    <row r="209" spans="1:3" x14ac:dyDescent="0.25">
      <c r="A209">
        <v>208</v>
      </c>
      <c r="B209">
        <v>65</v>
      </c>
      <c r="C209">
        <f t="shared" si="9"/>
        <v>6584</v>
      </c>
    </row>
    <row r="210" spans="1:3" x14ac:dyDescent="0.25">
      <c r="A210">
        <v>209</v>
      </c>
      <c r="B210">
        <v>65</v>
      </c>
      <c r="C210">
        <f t="shared" si="9"/>
        <v>6649</v>
      </c>
    </row>
    <row r="211" spans="1:3" x14ac:dyDescent="0.25">
      <c r="A211">
        <v>210</v>
      </c>
      <c r="B211">
        <v>65</v>
      </c>
      <c r="C211">
        <f t="shared" si="9"/>
        <v>6714</v>
      </c>
    </row>
    <row r="212" spans="1:3" x14ac:dyDescent="0.25">
      <c r="A212">
        <v>211</v>
      </c>
      <c r="B212">
        <v>65</v>
      </c>
      <c r="C212">
        <f t="shared" si="9"/>
        <v>6779</v>
      </c>
    </row>
    <row r="213" spans="1:3" x14ac:dyDescent="0.25">
      <c r="A213">
        <v>212</v>
      </c>
      <c r="B213">
        <v>65</v>
      </c>
      <c r="C213">
        <f t="shared" si="9"/>
        <v>6844</v>
      </c>
    </row>
    <row r="214" spans="1:3" x14ac:dyDescent="0.25">
      <c r="A214">
        <v>213</v>
      </c>
      <c r="B214">
        <v>65</v>
      </c>
      <c r="C214">
        <f t="shared" si="9"/>
        <v>6909</v>
      </c>
    </row>
    <row r="215" spans="1:3" x14ac:dyDescent="0.25">
      <c r="A215">
        <v>214</v>
      </c>
      <c r="B215">
        <v>65</v>
      </c>
      <c r="C215">
        <f t="shared" si="9"/>
        <v>6974</v>
      </c>
    </row>
    <row r="216" spans="1:3" x14ac:dyDescent="0.25">
      <c r="A216">
        <v>215</v>
      </c>
      <c r="B216">
        <v>65</v>
      </c>
      <c r="C216">
        <f t="shared" si="9"/>
        <v>7039</v>
      </c>
    </row>
    <row r="217" spans="1:3" x14ac:dyDescent="0.25">
      <c r="A217">
        <v>216</v>
      </c>
      <c r="B217">
        <v>65</v>
      </c>
      <c r="C217">
        <f t="shared" si="9"/>
        <v>7104</v>
      </c>
    </row>
    <row r="218" spans="1:3" x14ac:dyDescent="0.25">
      <c r="A218">
        <v>217</v>
      </c>
      <c r="B218">
        <v>65</v>
      </c>
      <c r="C218">
        <f t="shared" si="9"/>
        <v>7169</v>
      </c>
    </row>
    <row r="219" spans="1:3" x14ac:dyDescent="0.25">
      <c r="A219">
        <v>218</v>
      </c>
      <c r="B219">
        <v>65</v>
      </c>
      <c r="C219">
        <f t="shared" si="9"/>
        <v>7234</v>
      </c>
    </row>
    <row r="220" spans="1:3" x14ac:dyDescent="0.25">
      <c r="A220">
        <v>219</v>
      </c>
      <c r="B220">
        <v>65</v>
      </c>
      <c r="C220">
        <f t="shared" si="9"/>
        <v>7299</v>
      </c>
    </row>
    <row r="221" spans="1:3" x14ac:dyDescent="0.25">
      <c r="A221">
        <v>220</v>
      </c>
      <c r="B221">
        <v>65</v>
      </c>
      <c r="C221">
        <f t="shared" si="9"/>
        <v>7364</v>
      </c>
    </row>
    <row r="222" spans="1:3" x14ac:dyDescent="0.25">
      <c r="A222">
        <v>221</v>
      </c>
      <c r="B222">
        <v>65</v>
      </c>
      <c r="C222">
        <f t="shared" si="9"/>
        <v>7429</v>
      </c>
    </row>
    <row r="223" spans="1:3" x14ac:dyDescent="0.25">
      <c r="A223">
        <v>222</v>
      </c>
      <c r="B223">
        <v>65</v>
      </c>
      <c r="C223">
        <f t="shared" si="9"/>
        <v>7494</v>
      </c>
    </row>
    <row r="224" spans="1:3" x14ac:dyDescent="0.25">
      <c r="A224">
        <v>223</v>
      </c>
      <c r="B224">
        <v>65</v>
      </c>
      <c r="C224">
        <f t="shared" si="9"/>
        <v>7559</v>
      </c>
    </row>
    <row r="225" spans="1:3" x14ac:dyDescent="0.25">
      <c r="A225">
        <v>224</v>
      </c>
      <c r="B225">
        <v>65</v>
      </c>
      <c r="C225">
        <f t="shared" si="9"/>
        <v>7624</v>
      </c>
    </row>
    <row r="226" spans="1:3" x14ac:dyDescent="0.25">
      <c r="A226">
        <v>225</v>
      </c>
      <c r="B226">
        <v>65</v>
      </c>
      <c r="C226">
        <f t="shared" si="9"/>
        <v>7689</v>
      </c>
    </row>
    <row r="227" spans="1:3" x14ac:dyDescent="0.25">
      <c r="A227">
        <v>226</v>
      </c>
      <c r="B227">
        <v>65</v>
      </c>
      <c r="C227">
        <f t="shared" si="9"/>
        <v>7754</v>
      </c>
    </row>
    <row r="228" spans="1:3" x14ac:dyDescent="0.25">
      <c r="A228">
        <v>227</v>
      </c>
      <c r="B228">
        <v>65</v>
      </c>
      <c r="C228">
        <f t="shared" si="9"/>
        <v>7819</v>
      </c>
    </row>
    <row r="229" spans="1:3" x14ac:dyDescent="0.25">
      <c r="A229">
        <v>228</v>
      </c>
      <c r="B229">
        <v>65</v>
      </c>
      <c r="C229">
        <f t="shared" si="9"/>
        <v>7884</v>
      </c>
    </row>
    <row r="230" spans="1:3" x14ac:dyDescent="0.25">
      <c r="A230">
        <v>229</v>
      </c>
      <c r="B230">
        <v>65</v>
      </c>
      <c r="C230">
        <f t="shared" si="9"/>
        <v>7949</v>
      </c>
    </row>
    <row r="231" spans="1:3" x14ac:dyDescent="0.25">
      <c r="A231">
        <v>230</v>
      </c>
      <c r="B231">
        <v>65</v>
      </c>
      <c r="C231">
        <f t="shared" si="9"/>
        <v>8014</v>
      </c>
    </row>
    <row r="232" spans="1:3" x14ac:dyDescent="0.25">
      <c r="A232">
        <v>231</v>
      </c>
      <c r="B232">
        <v>65</v>
      </c>
      <c r="C232">
        <f t="shared" si="9"/>
        <v>8079</v>
      </c>
    </row>
    <row r="233" spans="1:3" x14ac:dyDescent="0.25">
      <c r="A233">
        <v>232</v>
      </c>
      <c r="B233">
        <v>65</v>
      </c>
      <c r="C233">
        <f t="shared" si="9"/>
        <v>8144</v>
      </c>
    </row>
    <row r="234" spans="1:3" x14ac:dyDescent="0.25">
      <c r="A234">
        <v>233</v>
      </c>
      <c r="B234">
        <v>65</v>
      </c>
      <c r="C234">
        <f t="shared" si="9"/>
        <v>8209</v>
      </c>
    </row>
    <row r="235" spans="1:3" x14ac:dyDescent="0.25">
      <c r="A235">
        <v>234</v>
      </c>
      <c r="B235">
        <v>65</v>
      </c>
      <c r="C235">
        <f t="shared" si="9"/>
        <v>8274</v>
      </c>
    </row>
    <row r="236" spans="1:3" x14ac:dyDescent="0.25">
      <c r="A236">
        <v>235</v>
      </c>
      <c r="B236">
        <v>65</v>
      </c>
      <c r="C236">
        <f t="shared" si="9"/>
        <v>8339</v>
      </c>
    </row>
    <row r="237" spans="1:3" x14ac:dyDescent="0.25">
      <c r="A237">
        <v>236</v>
      </c>
      <c r="B237">
        <v>65</v>
      </c>
      <c r="C237">
        <f t="shared" si="9"/>
        <v>8404</v>
      </c>
    </row>
    <row r="238" spans="1:3" x14ac:dyDescent="0.25">
      <c r="A238">
        <v>237</v>
      </c>
      <c r="B238">
        <v>65</v>
      </c>
      <c r="C238">
        <f t="shared" si="9"/>
        <v>8469</v>
      </c>
    </row>
    <row r="239" spans="1:3" x14ac:dyDescent="0.25">
      <c r="A239">
        <v>238</v>
      </c>
      <c r="B239">
        <v>65</v>
      </c>
      <c r="C239">
        <f t="shared" si="9"/>
        <v>8534</v>
      </c>
    </row>
    <row r="240" spans="1:3" x14ac:dyDescent="0.25">
      <c r="A240">
        <v>239</v>
      </c>
      <c r="B240">
        <v>65</v>
      </c>
      <c r="C240">
        <f t="shared" si="9"/>
        <v>8599</v>
      </c>
    </row>
    <row r="241" spans="1:3" x14ac:dyDescent="0.25">
      <c r="A241">
        <v>240</v>
      </c>
      <c r="B241">
        <v>65</v>
      </c>
      <c r="C241">
        <f t="shared" si="9"/>
        <v>8664</v>
      </c>
    </row>
    <row r="242" spans="1:3" x14ac:dyDescent="0.25">
      <c r="A242">
        <v>241</v>
      </c>
      <c r="B242">
        <v>65</v>
      </c>
      <c r="C242">
        <f t="shared" si="9"/>
        <v>8729</v>
      </c>
    </row>
    <row r="243" spans="1:3" x14ac:dyDescent="0.25">
      <c r="A243">
        <v>242</v>
      </c>
      <c r="B243">
        <v>65</v>
      </c>
      <c r="C243">
        <f t="shared" si="9"/>
        <v>8794</v>
      </c>
    </row>
    <row r="244" spans="1:3" x14ac:dyDescent="0.25">
      <c r="A244">
        <v>243</v>
      </c>
      <c r="B244">
        <v>65</v>
      </c>
      <c r="C244">
        <f t="shared" si="9"/>
        <v>8859</v>
      </c>
    </row>
    <row r="245" spans="1:3" x14ac:dyDescent="0.25">
      <c r="A245">
        <v>244</v>
      </c>
      <c r="B245">
        <v>65</v>
      </c>
      <c r="C245">
        <f t="shared" si="9"/>
        <v>8924</v>
      </c>
    </row>
    <row r="246" spans="1:3" x14ac:dyDescent="0.25">
      <c r="A246">
        <v>245</v>
      </c>
      <c r="B246">
        <v>65</v>
      </c>
      <c r="C246">
        <f t="shared" si="9"/>
        <v>8989</v>
      </c>
    </row>
    <row r="247" spans="1:3" x14ac:dyDescent="0.25">
      <c r="A247">
        <v>246</v>
      </c>
      <c r="B247">
        <v>65</v>
      </c>
      <c r="C247">
        <f t="shared" si="9"/>
        <v>9054</v>
      </c>
    </row>
    <row r="248" spans="1:3" x14ac:dyDescent="0.25">
      <c r="A248">
        <v>247</v>
      </c>
      <c r="B248">
        <v>65</v>
      </c>
      <c r="C248">
        <f t="shared" si="9"/>
        <v>9119</v>
      </c>
    </row>
    <row r="249" spans="1:3" x14ac:dyDescent="0.25">
      <c r="A249">
        <v>248</v>
      </c>
      <c r="B249">
        <v>65</v>
      </c>
      <c r="C249">
        <f t="shared" si="9"/>
        <v>9184</v>
      </c>
    </row>
    <row r="250" spans="1:3" x14ac:dyDescent="0.25">
      <c r="A250">
        <v>249</v>
      </c>
      <c r="B250">
        <v>65</v>
      </c>
      <c r="C250">
        <f t="shared" si="9"/>
        <v>9249</v>
      </c>
    </row>
    <row r="251" spans="1:3" x14ac:dyDescent="0.25">
      <c r="A251">
        <v>250</v>
      </c>
      <c r="B251">
        <v>65</v>
      </c>
      <c r="C251">
        <f t="shared" si="9"/>
        <v>9314</v>
      </c>
    </row>
    <row r="252" spans="1:3" x14ac:dyDescent="0.25">
      <c r="A252">
        <v>251</v>
      </c>
      <c r="B252">
        <v>65</v>
      </c>
      <c r="C252">
        <f t="shared" si="9"/>
        <v>9379</v>
      </c>
    </row>
    <row r="253" spans="1:3" x14ac:dyDescent="0.25">
      <c r="A253">
        <v>252</v>
      </c>
      <c r="B253">
        <v>65</v>
      </c>
      <c r="C253">
        <f t="shared" si="9"/>
        <v>9444</v>
      </c>
    </row>
    <row r="254" spans="1:3" x14ac:dyDescent="0.25">
      <c r="A254">
        <v>253</v>
      </c>
      <c r="B254">
        <v>65</v>
      </c>
      <c r="C254">
        <f t="shared" si="9"/>
        <v>9509</v>
      </c>
    </row>
    <row r="255" spans="1:3" x14ac:dyDescent="0.25">
      <c r="A255">
        <v>254</v>
      </c>
      <c r="B255">
        <v>65</v>
      </c>
      <c r="C255">
        <f t="shared" si="9"/>
        <v>9574</v>
      </c>
    </row>
    <row r="256" spans="1:3" x14ac:dyDescent="0.25">
      <c r="A256">
        <v>255</v>
      </c>
      <c r="B256">
        <v>65</v>
      </c>
      <c r="C256">
        <f t="shared" si="9"/>
        <v>9639</v>
      </c>
    </row>
    <row r="257" spans="1:3" x14ac:dyDescent="0.25">
      <c r="A257">
        <v>256</v>
      </c>
      <c r="B257">
        <v>65</v>
      </c>
      <c r="C257">
        <f t="shared" si="9"/>
        <v>9704</v>
      </c>
    </row>
    <row r="258" spans="1:3" x14ac:dyDescent="0.25">
      <c r="A258">
        <v>257</v>
      </c>
      <c r="B258">
        <v>65</v>
      </c>
      <c r="C258">
        <f t="shared" si="9"/>
        <v>9769</v>
      </c>
    </row>
    <row r="259" spans="1:3" x14ac:dyDescent="0.25">
      <c r="A259">
        <v>258</v>
      </c>
      <c r="B259">
        <v>65</v>
      </c>
      <c r="C259">
        <f t="shared" si="9"/>
        <v>9834</v>
      </c>
    </row>
    <row r="260" spans="1:3" x14ac:dyDescent="0.25">
      <c r="A260">
        <v>259</v>
      </c>
      <c r="B260">
        <v>65</v>
      </c>
      <c r="C260">
        <f t="shared" si="9"/>
        <v>9899</v>
      </c>
    </row>
    <row r="261" spans="1:3" x14ac:dyDescent="0.25">
      <c r="A261">
        <v>260</v>
      </c>
      <c r="B261">
        <v>65</v>
      </c>
      <c r="C261">
        <f t="shared" si="9"/>
        <v>9964</v>
      </c>
    </row>
    <row r="262" spans="1:3" x14ac:dyDescent="0.25">
      <c r="A262">
        <v>261</v>
      </c>
      <c r="B262">
        <v>65</v>
      </c>
      <c r="C262">
        <f t="shared" si="9"/>
        <v>10029</v>
      </c>
    </row>
    <row r="263" spans="1:3" x14ac:dyDescent="0.25">
      <c r="A263">
        <v>262</v>
      </c>
      <c r="B263">
        <v>65</v>
      </c>
      <c r="C263">
        <f t="shared" si="9"/>
        <v>10094</v>
      </c>
    </row>
    <row r="264" spans="1:3" x14ac:dyDescent="0.25">
      <c r="A264">
        <v>263</v>
      </c>
      <c r="B264">
        <v>65</v>
      </c>
      <c r="C264">
        <f t="shared" si="9"/>
        <v>10159</v>
      </c>
    </row>
    <row r="265" spans="1:3" x14ac:dyDescent="0.25">
      <c r="A265">
        <v>264</v>
      </c>
      <c r="B265">
        <v>65</v>
      </c>
      <c r="C265">
        <f t="shared" si="9"/>
        <v>10224</v>
      </c>
    </row>
    <row r="266" spans="1:3" x14ac:dyDescent="0.25">
      <c r="A266">
        <v>265</v>
      </c>
      <c r="B266">
        <v>65</v>
      </c>
      <c r="C266">
        <f t="shared" si="9"/>
        <v>10289</v>
      </c>
    </row>
    <row r="267" spans="1:3" x14ac:dyDescent="0.25">
      <c r="A267">
        <v>266</v>
      </c>
      <c r="B267">
        <v>65</v>
      </c>
      <c r="C267">
        <f t="shared" si="9"/>
        <v>10354</v>
      </c>
    </row>
    <row r="268" spans="1:3" x14ac:dyDescent="0.25">
      <c r="A268">
        <v>267</v>
      </c>
      <c r="B268">
        <v>65</v>
      </c>
      <c r="C268">
        <f t="shared" si="9"/>
        <v>10419</v>
      </c>
    </row>
    <row r="269" spans="1:3" x14ac:dyDescent="0.25">
      <c r="A269">
        <v>268</v>
      </c>
      <c r="B269">
        <v>65</v>
      </c>
      <c r="C269">
        <f t="shared" si="9"/>
        <v>10484</v>
      </c>
    </row>
    <row r="270" spans="1:3" x14ac:dyDescent="0.25">
      <c r="A270">
        <v>269</v>
      </c>
      <c r="B270">
        <v>65</v>
      </c>
      <c r="C270">
        <f t="shared" si="9"/>
        <v>10549</v>
      </c>
    </row>
    <row r="271" spans="1:3" x14ac:dyDescent="0.25">
      <c r="A271">
        <v>270</v>
      </c>
      <c r="B271">
        <v>65</v>
      </c>
      <c r="C271">
        <f t="shared" ref="C271:C334" si="10">(A271-$A$141)*B271+$C$141</f>
        <v>10614</v>
      </c>
    </row>
    <row r="272" spans="1:3" x14ac:dyDescent="0.25">
      <c r="A272">
        <v>271</v>
      </c>
      <c r="B272">
        <v>65</v>
      </c>
      <c r="C272">
        <f t="shared" si="10"/>
        <v>10679</v>
      </c>
    </row>
    <row r="273" spans="1:3" x14ac:dyDescent="0.25">
      <c r="A273">
        <v>272</v>
      </c>
      <c r="B273">
        <v>65</v>
      </c>
      <c r="C273">
        <f t="shared" si="10"/>
        <v>10744</v>
      </c>
    </row>
    <row r="274" spans="1:3" x14ac:dyDescent="0.25">
      <c r="A274">
        <v>273</v>
      </c>
      <c r="B274">
        <v>65</v>
      </c>
      <c r="C274">
        <f t="shared" si="10"/>
        <v>10809</v>
      </c>
    </row>
    <row r="275" spans="1:3" x14ac:dyDescent="0.25">
      <c r="A275">
        <v>274</v>
      </c>
      <c r="B275">
        <v>65</v>
      </c>
      <c r="C275">
        <f t="shared" si="10"/>
        <v>10874</v>
      </c>
    </row>
    <row r="276" spans="1:3" x14ac:dyDescent="0.25">
      <c r="A276">
        <v>275</v>
      </c>
      <c r="B276">
        <v>65</v>
      </c>
      <c r="C276">
        <f t="shared" si="10"/>
        <v>10939</v>
      </c>
    </row>
    <row r="277" spans="1:3" x14ac:dyDescent="0.25">
      <c r="A277">
        <v>276</v>
      </c>
      <c r="B277">
        <v>65</v>
      </c>
      <c r="C277">
        <f t="shared" si="10"/>
        <v>11004</v>
      </c>
    </row>
    <row r="278" spans="1:3" x14ac:dyDescent="0.25">
      <c r="A278">
        <v>277</v>
      </c>
      <c r="B278">
        <v>65</v>
      </c>
      <c r="C278">
        <f t="shared" si="10"/>
        <v>11069</v>
      </c>
    </row>
    <row r="279" spans="1:3" x14ac:dyDescent="0.25">
      <c r="A279">
        <v>278</v>
      </c>
      <c r="B279">
        <v>65</v>
      </c>
      <c r="C279">
        <f t="shared" si="10"/>
        <v>11134</v>
      </c>
    </row>
    <row r="280" spans="1:3" x14ac:dyDescent="0.25">
      <c r="A280">
        <v>279</v>
      </c>
      <c r="B280">
        <v>65</v>
      </c>
      <c r="C280">
        <f t="shared" si="10"/>
        <v>11199</v>
      </c>
    </row>
    <row r="281" spans="1:3" x14ac:dyDescent="0.25">
      <c r="A281">
        <v>280</v>
      </c>
      <c r="B281">
        <v>65</v>
      </c>
      <c r="C281">
        <f t="shared" si="10"/>
        <v>11264</v>
      </c>
    </row>
    <row r="282" spans="1:3" x14ac:dyDescent="0.25">
      <c r="A282">
        <v>281</v>
      </c>
      <c r="B282">
        <v>65</v>
      </c>
      <c r="C282">
        <f t="shared" si="10"/>
        <v>11329</v>
      </c>
    </row>
    <row r="283" spans="1:3" x14ac:dyDescent="0.25">
      <c r="A283">
        <v>282</v>
      </c>
      <c r="B283">
        <v>65</v>
      </c>
      <c r="C283">
        <f t="shared" si="10"/>
        <v>11394</v>
      </c>
    </row>
    <row r="284" spans="1:3" x14ac:dyDescent="0.25">
      <c r="A284">
        <v>283</v>
      </c>
      <c r="B284">
        <v>65</v>
      </c>
      <c r="C284">
        <f t="shared" si="10"/>
        <v>11459</v>
      </c>
    </row>
    <row r="285" spans="1:3" x14ac:dyDescent="0.25">
      <c r="A285">
        <v>284</v>
      </c>
      <c r="B285">
        <v>65</v>
      </c>
      <c r="C285">
        <f t="shared" si="10"/>
        <v>11524</v>
      </c>
    </row>
    <row r="286" spans="1:3" x14ac:dyDescent="0.25">
      <c r="A286">
        <v>285</v>
      </c>
      <c r="B286">
        <v>65</v>
      </c>
      <c r="C286">
        <f t="shared" si="10"/>
        <v>11589</v>
      </c>
    </row>
    <row r="287" spans="1:3" x14ac:dyDescent="0.25">
      <c r="A287">
        <v>286</v>
      </c>
      <c r="B287">
        <v>65</v>
      </c>
      <c r="C287">
        <f t="shared" si="10"/>
        <v>11654</v>
      </c>
    </row>
    <row r="288" spans="1:3" x14ac:dyDescent="0.25">
      <c r="A288">
        <v>287</v>
      </c>
      <c r="B288">
        <v>65</v>
      </c>
      <c r="C288">
        <f t="shared" si="10"/>
        <v>11719</v>
      </c>
    </row>
    <row r="289" spans="1:3" x14ac:dyDescent="0.25">
      <c r="A289">
        <v>288</v>
      </c>
      <c r="B289">
        <v>65</v>
      </c>
      <c r="C289">
        <f t="shared" si="10"/>
        <v>11784</v>
      </c>
    </row>
    <row r="290" spans="1:3" x14ac:dyDescent="0.25">
      <c r="A290">
        <v>289</v>
      </c>
      <c r="B290">
        <v>65</v>
      </c>
      <c r="C290">
        <f t="shared" si="10"/>
        <v>11849</v>
      </c>
    </row>
    <row r="291" spans="1:3" x14ac:dyDescent="0.25">
      <c r="A291">
        <v>290</v>
      </c>
      <c r="B291">
        <v>65</v>
      </c>
      <c r="C291">
        <f t="shared" si="10"/>
        <v>11914</v>
      </c>
    </row>
    <row r="292" spans="1:3" x14ac:dyDescent="0.25">
      <c r="A292">
        <v>291</v>
      </c>
      <c r="B292">
        <v>65</v>
      </c>
      <c r="C292">
        <f t="shared" si="10"/>
        <v>11979</v>
      </c>
    </row>
    <row r="293" spans="1:3" x14ac:dyDescent="0.25">
      <c r="A293">
        <v>292</v>
      </c>
      <c r="B293">
        <v>65</v>
      </c>
      <c r="C293">
        <f t="shared" si="10"/>
        <v>12044</v>
      </c>
    </row>
    <row r="294" spans="1:3" x14ac:dyDescent="0.25">
      <c r="A294">
        <v>293</v>
      </c>
      <c r="B294">
        <v>65</v>
      </c>
      <c r="C294">
        <f t="shared" si="10"/>
        <v>12109</v>
      </c>
    </row>
    <row r="295" spans="1:3" x14ac:dyDescent="0.25">
      <c r="A295">
        <v>294</v>
      </c>
      <c r="B295">
        <v>65</v>
      </c>
      <c r="C295">
        <f t="shared" si="10"/>
        <v>12174</v>
      </c>
    </row>
    <row r="296" spans="1:3" x14ac:dyDescent="0.25">
      <c r="A296">
        <v>295</v>
      </c>
      <c r="B296">
        <v>65</v>
      </c>
      <c r="C296">
        <f t="shared" si="10"/>
        <v>12239</v>
      </c>
    </row>
    <row r="297" spans="1:3" x14ac:dyDescent="0.25">
      <c r="A297">
        <v>296</v>
      </c>
      <c r="B297">
        <v>65</v>
      </c>
      <c r="C297">
        <f t="shared" si="10"/>
        <v>12304</v>
      </c>
    </row>
    <row r="298" spans="1:3" x14ac:dyDescent="0.25">
      <c r="A298">
        <v>297</v>
      </c>
      <c r="B298">
        <v>65</v>
      </c>
      <c r="C298">
        <f t="shared" si="10"/>
        <v>12369</v>
      </c>
    </row>
    <row r="299" spans="1:3" x14ac:dyDescent="0.25">
      <c r="A299">
        <v>298</v>
      </c>
      <c r="B299">
        <v>65</v>
      </c>
      <c r="C299">
        <f t="shared" si="10"/>
        <v>12434</v>
      </c>
    </row>
    <row r="300" spans="1:3" x14ac:dyDescent="0.25">
      <c r="A300">
        <v>299</v>
      </c>
      <c r="B300">
        <v>65</v>
      </c>
      <c r="C300">
        <f t="shared" si="10"/>
        <v>12499</v>
      </c>
    </row>
    <row r="301" spans="1:3" x14ac:dyDescent="0.25">
      <c r="A301">
        <v>300</v>
      </c>
      <c r="B301">
        <v>65</v>
      </c>
      <c r="C301">
        <f t="shared" si="10"/>
        <v>12564</v>
      </c>
    </row>
    <row r="302" spans="1:3" x14ac:dyDescent="0.25">
      <c r="A302">
        <v>301</v>
      </c>
      <c r="B302">
        <v>65</v>
      </c>
      <c r="C302">
        <f t="shared" si="10"/>
        <v>12629</v>
      </c>
    </row>
    <row r="303" spans="1:3" x14ac:dyDescent="0.25">
      <c r="A303">
        <v>302</v>
      </c>
      <c r="B303">
        <v>65</v>
      </c>
      <c r="C303">
        <f t="shared" si="10"/>
        <v>12694</v>
      </c>
    </row>
    <row r="304" spans="1:3" x14ac:dyDescent="0.25">
      <c r="A304">
        <v>303</v>
      </c>
      <c r="B304">
        <v>65</v>
      </c>
      <c r="C304">
        <f t="shared" si="10"/>
        <v>12759</v>
      </c>
    </row>
    <row r="305" spans="1:3" x14ac:dyDescent="0.25">
      <c r="A305">
        <v>304</v>
      </c>
      <c r="B305">
        <v>65</v>
      </c>
      <c r="C305">
        <f t="shared" si="10"/>
        <v>12824</v>
      </c>
    </row>
    <row r="306" spans="1:3" x14ac:dyDescent="0.25">
      <c r="A306">
        <v>305</v>
      </c>
      <c r="B306">
        <v>65</v>
      </c>
      <c r="C306">
        <f t="shared" si="10"/>
        <v>12889</v>
      </c>
    </row>
    <row r="307" spans="1:3" x14ac:dyDescent="0.25">
      <c r="A307">
        <v>306</v>
      </c>
      <c r="B307">
        <v>65</v>
      </c>
      <c r="C307">
        <f t="shared" si="10"/>
        <v>12954</v>
      </c>
    </row>
    <row r="308" spans="1:3" x14ac:dyDescent="0.25">
      <c r="A308">
        <v>307</v>
      </c>
      <c r="B308">
        <v>65</v>
      </c>
      <c r="C308">
        <f t="shared" si="10"/>
        <v>13019</v>
      </c>
    </row>
    <row r="309" spans="1:3" x14ac:dyDescent="0.25">
      <c r="A309">
        <v>308</v>
      </c>
      <c r="B309">
        <v>65</v>
      </c>
      <c r="C309">
        <f t="shared" si="10"/>
        <v>13084</v>
      </c>
    </row>
    <row r="310" spans="1:3" x14ac:dyDescent="0.25">
      <c r="A310">
        <v>309</v>
      </c>
      <c r="B310">
        <v>65</v>
      </c>
      <c r="C310">
        <f t="shared" si="10"/>
        <v>13149</v>
      </c>
    </row>
    <row r="311" spans="1:3" x14ac:dyDescent="0.25">
      <c r="A311">
        <v>310</v>
      </c>
      <c r="B311">
        <v>65</v>
      </c>
      <c r="C311">
        <f t="shared" si="10"/>
        <v>13214</v>
      </c>
    </row>
    <row r="312" spans="1:3" x14ac:dyDescent="0.25">
      <c r="A312">
        <v>311</v>
      </c>
      <c r="B312">
        <v>65</v>
      </c>
      <c r="C312">
        <f t="shared" si="10"/>
        <v>13279</v>
      </c>
    </row>
    <row r="313" spans="1:3" x14ac:dyDescent="0.25">
      <c r="A313">
        <v>312</v>
      </c>
      <c r="B313">
        <v>65</v>
      </c>
      <c r="C313">
        <f t="shared" si="10"/>
        <v>13344</v>
      </c>
    </row>
    <row r="314" spans="1:3" x14ac:dyDescent="0.25">
      <c r="A314">
        <v>313</v>
      </c>
      <c r="B314">
        <v>65</v>
      </c>
      <c r="C314">
        <f t="shared" si="10"/>
        <v>13409</v>
      </c>
    </row>
    <row r="315" spans="1:3" x14ac:dyDescent="0.25">
      <c r="A315">
        <v>314</v>
      </c>
      <c r="B315">
        <v>65</v>
      </c>
      <c r="C315">
        <f t="shared" si="10"/>
        <v>13474</v>
      </c>
    </row>
    <row r="316" spans="1:3" x14ac:dyDescent="0.25">
      <c r="A316">
        <v>315</v>
      </c>
      <c r="B316">
        <v>65</v>
      </c>
      <c r="C316">
        <f t="shared" si="10"/>
        <v>13539</v>
      </c>
    </row>
    <row r="317" spans="1:3" x14ac:dyDescent="0.25">
      <c r="A317">
        <v>316</v>
      </c>
      <c r="B317">
        <v>65</v>
      </c>
      <c r="C317">
        <f t="shared" si="10"/>
        <v>13604</v>
      </c>
    </row>
    <row r="318" spans="1:3" x14ac:dyDescent="0.25">
      <c r="A318">
        <v>317</v>
      </c>
      <c r="B318">
        <v>65</v>
      </c>
      <c r="C318">
        <f t="shared" si="10"/>
        <v>13669</v>
      </c>
    </row>
    <row r="319" spans="1:3" x14ac:dyDescent="0.25">
      <c r="A319">
        <v>318</v>
      </c>
      <c r="B319">
        <v>65</v>
      </c>
      <c r="C319">
        <f t="shared" si="10"/>
        <v>13734</v>
      </c>
    </row>
    <row r="320" spans="1:3" x14ac:dyDescent="0.25">
      <c r="A320">
        <v>319</v>
      </c>
      <c r="B320">
        <v>65</v>
      </c>
      <c r="C320">
        <f t="shared" si="10"/>
        <v>13799</v>
      </c>
    </row>
    <row r="321" spans="1:3" x14ac:dyDescent="0.25">
      <c r="A321">
        <v>320</v>
      </c>
      <c r="B321">
        <v>65</v>
      </c>
      <c r="C321">
        <f t="shared" si="10"/>
        <v>13864</v>
      </c>
    </row>
    <row r="322" spans="1:3" x14ac:dyDescent="0.25">
      <c r="A322">
        <v>321</v>
      </c>
      <c r="B322">
        <v>65</v>
      </c>
      <c r="C322">
        <f t="shared" si="10"/>
        <v>13929</v>
      </c>
    </row>
    <row r="323" spans="1:3" x14ac:dyDescent="0.25">
      <c r="A323">
        <v>322</v>
      </c>
      <c r="B323">
        <v>65</v>
      </c>
      <c r="C323">
        <f t="shared" si="10"/>
        <v>13994</v>
      </c>
    </row>
    <row r="324" spans="1:3" x14ac:dyDescent="0.25">
      <c r="A324">
        <v>323</v>
      </c>
      <c r="B324">
        <v>65</v>
      </c>
      <c r="C324">
        <f t="shared" si="10"/>
        <v>14059</v>
      </c>
    </row>
    <row r="325" spans="1:3" x14ac:dyDescent="0.25">
      <c r="A325">
        <v>324</v>
      </c>
      <c r="B325">
        <v>65</v>
      </c>
      <c r="C325">
        <f t="shared" si="10"/>
        <v>14124</v>
      </c>
    </row>
    <row r="326" spans="1:3" x14ac:dyDescent="0.25">
      <c r="A326">
        <v>325</v>
      </c>
      <c r="B326">
        <v>65</v>
      </c>
      <c r="C326">
        <f t="shared" si="10"/>
        <v>14189</v>
      </c>
    </row>
    <row r="327" spans="1:3" x14ac:dyDescent="0.25">
      <c r="A327">
        <v>326</v>
      </c>
      <c r="B327">
        <v>65</v>
      </c>
      <c r="C327">
        <f t="shared" si="10"/>
        <v>14254</v>
      </c>
    </row>
    <row r="328" spans="1:3" x14ac:dyDescent="0.25">
      <c r="A328">
        <v>327</v>
      </c>
      <c r="B328">
        <v>65</v>
      </c>
      <c r="C328">
        <f t="shared" si="10"/>
        <v>14319</v>
      </c>
    </row>
    <row r="329" spans="1:3" x14ac:dyDescent="0.25">
      <c r="A329">
        <v>328</v>
      </c>
      <c r="B329">
        <v>65</v>
      </c>
      <c r="C329">
        <f t="shared" si="10"/>
        <v>14384</v>
      </c>
    </row>
    <row r="330" spans="1:3" x14ac:dyDescent="0.25">
      <c r="A330">
        <v>329</v>
      </c>
      <c r="B330">
        <v>65</v>
      </c>
      <c r="C330">
        <f t="shared" si="10"/>
        <v>14449</v>
      </c>
    </row>
    <row r="331" spans="1:3" x14ac:dyDescent="0.25">
      <c r="A331">
        <v>330</v>
      </c>
      <c r="B331">
        <v>65</v>
      </c>
      <c r="C331">
        <f t="shared" si="10"/>
        <v>14514</v>
      </c>
    </row>
    <row r="332" spans="1:3" x14ac:dyDescent="0.25">
      <c r="A332">
        <v>331</v>
      </c>
      <c r="B332">
        <v>65</v>
      </c>
      <c r="C332">
        <f t="shared" si="10"/>
        <v>14579</v>
      </c>
    </row>
    <row r="333" spans="1:3" x14ac:dyDescent="0.25">
      <c r="A333">
        <v>332</v>
      </c>
      <c r="B333">
        <v>65</v>
      </c>
      <c r="C333">
        <f t="shared" si="10"/>
        <v>14644</v>
      </c>
    </row>
    <row r="334" spans="1:3" x14ac:dyDescent="0.25">
      <c r="A334">
        <v>333</v>
      </c>
      <c r="B334">
        <v>65</v>
      </c>
      <c r="C334">
        <f t="shared" si="10"/>
        <v>14709</v>
      </c>
    </row>
    <row r="335" spans="1:3" x14ac:dyDescent="0.25">
      <c r="A335">
        <v>334</v>
      </c>
      <c r="B335">
        <v>65</v>
      </c>
      <c r="C335">
        <f t="shared" ref="C335:C398" si="11">(A335-$A$141)*B335+$C$141</f>
        <v>14774</v>
      </c>
    </row>
    <row r="336" spans="1:3" x14ac:dyDescent="0.25">
      <c r="A336">
        <v>335</v>
      </c>
      <c r="B336">
        <v>65</v>
      </c>
      <c r="C336">
        <f t="shared" si="11"/>
        <v>14839</v>
      </c>
    </row>
    <row r="337" spans="1:3" x14ac:dyDescent="0.25">
      <c r="A337">
        <v>336</v>
      </c>
      <c r="B337">
        <v>65</v>
      </c>
      <c r="C337">
        <f t="shared" si="11"/>
        <v>14904</v>
      </c>
    </row>
    <row r="338" spans="1:3" x14ac:dyDescent="0.25">
      <c r="A338">
        <v>337</v>
      </c>
      <c r="B338">
        <v>65</v>
      </c>
      <c r="C338">
        <f t="shared" si="11"/>
        <v>14969</v>
      </c>
    </row>
    <row r="339" spans="1:3" x14ac:dyDescent="0.25">
      <c r="A339">
        <v>338</v>
      </c>
      <c r="B339">
        <v>65</v>
      </c>
      <c r="C339">
        <f t="shared" si="11"/>
        <v>15034</v>
      </c>
    </row>
    <row r="340" spans="1:3" x14ac:dyDescent="0.25">
      <c r="A340">
        <v>339</v>
      </c>
      <c r="B340">
        <v>65</v>
      </c>
      <c r="C340">
        <f t="shared" si="11"/>
        <v>15099</v>
      </c>
    </row>
    <row r="341" spans="1:3" x14ac:dyDescent="0.25">
      <c r="A341">
        <v>340</v>
      </c>
      <c r="B341">
        <v>65</v>
      </c>
      <c r="C341">
        <f t="shared" si="11"/>
        <v>15164</v>
      </c>
    </row>
    <row r="342" spans="1:3" x14ac:dyDescent="0.25">
      <c r="A342">
        <v>341</v>
      </c>
      <c r="B342">
        <v>65</v>
      </c>
      <c r="C342">
        <f t="shared" si="11"/>
        <v>15229</v>
      </c>
    </row>
    <row r="343" spans="1:3" x14ac:dyDescent="0.25">
      <c r="A343">
        <v>342</v>
      </c>
      <c r="B343">
        <v>65</v>
      </c>
      <c r="C343">
        <f t="shared" si="11"/>
        <v>15294</v>
      </c>
    </row>
    <row r="344" spans="1:3" x14ac:dyDescent="0.25">
      <c r="A344">
        <v>343</v>
      </c>
      <c r="B344">
        <v>65</v>
      </c>
      <c r="C344">
        <f t="shared" si="11"/>
        <v>15359</v>
      </c>
    </row>
    <row r="345" spans="1:3" x14ac:dyDescent="0.25">
      <c r="A345">
        <v>344</v>
      </c>
      <c r="B345">
        <v>65</v>
      </c>
      <c r="C345">
        <f t="shared" si="11"/>
        <v>15424</v>
      </c>
    </row>
    <row r="346" spans="1:3" x14ac:dyDescent="0.25">
      <c r="A346">
        <v>345</v>
      </c>
      <c r="B346">
        <v>65</v>
      </c>
      <c r="C346">
        <f t="shared" si="11"/>
        <v>15489</v>
      </c>
    </row>
    <row r="347" spans="1:3" x14ac:dyDescent="0.25">
      <c r="A347">
        <v>346</v>
      </c>
      <c r="B347">
        <v>65</v>
      </c>
      <c r="C347">
        <f t="shared" si="11"/>
        <v>15554</v>
      </c>
    </row>
    <row r="348" spans="1:3" x14ac:dyDescent="0.25">
      <c r="A348">
        <v>347</v>
      </c>
      <c r="B348">
        <v>65</v>
      </c>
      <c r="C348">
        <f t="shared" si="11"/>
        <v>15619</v>
      </c>
    </row>
    <row r="349" spans="1:3" x14ac:dyDescent="0.25">
      <c r="A349">
        <v>348</v>
      </c>
      <c r="B349">
        <v>65</v>
      </c>
      <c r="C349">
        <f t="shared" si="11"/>
        <v>15684</v>
      </c>
    </row>
    <row r="350" spans="1:3" x14ac:dyDescent="0.25">
      <c r="A350">
        <v>349</v>
      </c>
      <c r="B350">
        <v>65</v>
      </c>
      <c r="C350">
        <f t="shared" si="11"/>
        <v>15749</v>
      </c>
    </row>
    <row r="351" spans="1:3" x14ac:dyDescent="0.25">
      <c r="A351">
        <v>350</v>
      </c>
      <c r="B351">
        <v>65</v>
      </c>
      <c r="C351">
        <f t="shared" si="11"/>
        <v>15814</v>
      </c>
    </row>
    <row r="352" spans="1:3" x14ac:dyDescent="0.25">
      <c r="A352">
        <v>351</v>
      </c>
      <c r="B352">
        <v>65</v>
      </c>
      <c r="C352">
        <f t="shared" si="11"/>
        <v>15879</v>
      </c>
    </row>
    <row r="353" spans="1:3" x14ac:dyDescent="0.25">
      <c r="A353">
        <v>352</v>
      </c>
      <c r="B353">
        <v>65</v>
      </c>
      <c r="C353">
        <f t="shared" si="11"/>
        <v>15944</v>
      </c>
    </row>
    <row r="354" spans="1:3" x14ac:dyDescent="0.25">
      <c r="A354">
        <v>353</v>
      </c>
      <c r="B354">
        <v>65</v>
      </c>
      <c r="C354">
        <f t="shared" si="11"/>
        <v>16009</v>
      </c>
    </row>
    <row r="355" spans="1:3" x14ac:dyDescent="0.25">
      <c r="A355">
        <v>354</v>
      </c>
      <c r="B355">
        <v>65</v>
      </c>
      <c r="C355">
        <f t="shared" si="11"/>
        <v>16074</v>
      </c>
    </row>
    <row r="356" spans="1:3" x14ac:dyDescent="0.25">
      <c r="A356">
        <v>355</v>
      </c>
      <c r="B356">
        <v>65</v>
      </c>
      <c r="C356">
        <f t="shared" si="11"/>
        <v>16139</v>
      </c>
    </row>
    <row r="357" spans="1:3" x14ac:dyDescent="0.25">
      <c r="A357">
        <v>356</v>
      </c>
      <c r="B357">
        <v>65</v>
      </c>
      <c r="C357">
        <f t="shared" si="11"/>
        <v>16204</v>
      </c>
    </row>
    <row r="358" spans="1:3" x14ac:dyDescent="0.25">
      <c r="A358">
        <v>357</v>
      </c>
      <c r="B358">
        <v>65</v>
      </c>
      <c r="C358">
        <f t="shared" si="11"/>
        <v>16269</v>
      </c>
    </row>
    <row r="359" spans="1:3" x14ac:dyDescent="0.25">
      <c r="A359">
        <v>358</v>
      </c>
      <c r="B359">
        <v>65</v>
      </c>
      <c r="C359">
        <f t="shared" si="11"/>
        <v>16334</v>
      </c>
    </row>
    <row r="360" spans="1:3" x14ac:dyDescent="0.25">
      <c r="A360">
        <v>359</v>
      </c>
      <c r="B360">
        <v>65</v>
      </c>
      <c r="C360">
        <f t="shared" si="11"/>
        <v>16399</v>
      </c>
    </row>
    <row r="361" spans="1:3" x14ac:dyDescent="0.25">
      <c r="A361">
        <v>360</v>
      </c>
      <c r="B361">
        <v>65</v>
      </c>
      <c r="C361">
        <f t="shared" si="11"/>
        <v>16464</v>
      </c>
    </row>
    <row r="362" spans="1:3" x14ac:dyDescent="0.25">
      <c r="A362">
        <v>361</v>
      </c>
      <c r="B362">
        <v>65</v>
      </c>
      <c r="C362">
        <f t="shared" si="11"/>
        <v>16529</v>
      </c>
    </row>
    <row r="363" spans="1:3" x14ac:dyDescent="0.25">
      <c r="A363">
        <v>362</v>
      </c>
      <c r="B363">
        <v>65</v>
      </c>
      <c r="C363">
        <f t="shared" si="11"/>
        <v>16594</v>
      </c>
    </row>
    <row r="364" spans="1:3" x14ac:dyDescent="0.25">
      <c r="A364">
        <v>363</v>
      </c>
      <c r="B364">
        <v>65</v>
      </c>
      <c r="C364">
        <f t="shared" si="11"/>
        <v>16659</v>
      </c>
    </row>
    <row r="365" spans="1:3" x14ac:dyDescent="0.25">
      <c r="A365">
        <v>364</v>
      </c>
      <c r="B365">
        <v>65</v>
      </c>
      <c r="C365">
        <f t="shared" si="11"/>
        <v>16724</v>
      </c>
    </row>
    <row r="366" spans="1:3" x14ac:dyDescent="0.25">
      <c r="A366">
        <v>365</v>
      </c>
      <c r="B366">
        <v>65</v>
      </c>
      <c r="C366">
        <f t="shared" si="11"/>
        <v>16789</v>
      </c>
    </row>
    <row r="367" spans="1:3" x14ac:dyDescent="0.25">
      <c r="A367">
        <v>366</v>
      </c>
      <c r="B367">
        <v>65</v>
      </c>
      <c r="C367">
        <f t="shared" si="11"/>
        <v>16854</v>
      </c>
    </row>
    <row r="368" spans="1:3" x14ac:dyDescent="0.25">
      <c r="A368">
        <v>367</v>
      </c>
      <c r="B368">
        <v>65</v>
      </c>
      <c r="C368">
        <f t="shared" si="11"/>
        <v>16919</v>
      </c>
    </row>
    <row r="369" spans="1:3" x14ac:dyDescent="0.25">
      <c r="A369">
        <v>368</v>
      </c>
      <c r="B369">
        <v>65</v>
      </c>
      <c r="C369">
        <f t="shared" si="11"/>
        <v>16984</v>
      </c>
    </row>
    <row r="370" spans="1:3" x14ac:dyDescent="0.25">
      <c r="A370">
        <v>369</v>
      </c>
      <c r="B370">
        <v>65</v>
      </c>
      <c r="C370">
        <f t="shared" si="11"/>
        <v>17049</v>
      </c>
    </row>
    <row r="371" spans="1:3" x14ac:dyDescent="0.25">
      <c r="A371">
        <v>370</v>
      </c>
      <c r="B371">
        <v>65</v>
      </c>
      <c r="C371">
        <f t="shared" si="11"/>
        <v>17114</v>
      </c>
    </row>
    <row r="372" spans="1:3" x14ac:dyDescent="0.25">
      <c r="A372">
        <v>371</v>
      </c>
      <c r="B372">
        <v>65</v>
      </c>
      <c r="C372">
        <f t="shared" si="11"/>
        <v>17179</v>
      </c>
    </row>
    <row r="373" spans="1:3" x14ac:dyDescent="0.25">
      <c r="A373">
        <v>372</v>
      </c>
      <c r="B373">
        <v>65</v>
      </c>
      <c r="C373">
        <f t="shared" si="11"/>
        <v>17244</v>
      </c>
    </row>
    <row r="374" spans="1:3" x14ac:dyDescent="0.25">
      <c r="A374">
        <v>373</v>
      </c>
      <c r="B374">
        <v>65</v>
      </c>
      <c r="C374">
        <f t="shared" si="11"/>
        <v>17309</v>
      </c>
    </row>
    <row r="375" spans="1:3" x14ac:dyDescent="0.25">
      <c r="A375">
        <v>374</v>
      </c>
      <c r="B375">
        <v>65</v>
      </c>
      <c r="C375">
        <f t="shared" si="11"/>
        <v>17374</v>
      </c>
    </row>
    <row r="376" spans="1:3" x14ac:dyDescent="0.25">
      <c r="A376">
        <v>375</v>
      </c>
      <c r="B376">
        <v>65</v>
      </c>
      <c r="C376">
        <f t="shared" si="11"/>
        <v>17439</v>
      </c>
    </row>
    <row r="377" spans="1:3" x14ac:dyDescent="0.25">
      <c r="A377">
        <v>376</v>
      </c>
      <c r="B377">
        <v>65</v>
      </c>
      <c r="C377">
        <f t="shared" si="11"/>
        <v>17504</v>
      </c>
    </row>
    <row r="378" spans="1:3" x14ac:dyDescent="0.25">
      <c r="A378">
        <v>377</v>
      </c>
      <c r="B378">
        <v>65</v>
      </c>
      <c r="C378">
        <f t="shared" si="11"/>
        <v>17569</v>
      </c>
    </row>
    <row r="379" spans="1:3" x14ac:dyDescent="0.25">
      <c r="A379">
        <v>378</v>
      </c>
      <c r="B379">
        <v>65</v>
      </c>
      <c r="C379">
        <f t="shared" si="11"/>
        <v>17634</v>
      </c>
    </row>
    <row r="380" spans="1:3" x14ac:dyDescent="0.25">
      <c r="A380">
        <v>379</v>
      </c>
      <c r="B380">
        <v>65</v>
      </c>
      <c r="C380">
        <f t="shared" si="11"/>
        <v>17699</v>
      </c>
    </row>
    <row r="381" spans="1:3" x14ac:dyDescent="0.25">
      <c r="A381">
        <v>380</v>
      </c>
      <c r="B381">
        <v>65</v>
      </c>
      <c r="C381">
        <f t="shared" si="11"/>
        <v>17764</v>
      </c>
    </row>
    <row r="382" spans="1:3" x14ac:dyDescent="0.25">
      <c r="A382">
        <v>381</v>
      </c>
      <c r="B382">
        <v>65</v>
      </c>
      <c r="C382">
        <f t="shared" si="11"/>
        <v>17829</v>
      </c>
    </row>
    <row r="383" spans="1:3" x14ac:dyDescent="0.25">
      <c r="A383">
        <v>382</v>
      </c>
      <c r="B383">
        <v>65</v>
      </c>
      <c r="C383">
        <f t="shared" si="11"/>
        <v>17894</v>
      </c>
    </row>
    <row r="384" spans="1:3" x14ac:dyDescent="0.25">
      <c r="A384">
        <v>383</v>
      </c>
      <c r="B384">
        <v>65</v>
      </c>
      <c r="C384">
        <f t="shared" si="11"/>
        <v>17959</v>
      </c>
    </row>
    <row r="385" spans="1:3" x14ac:dyDescent="0.25">
      <c r="A385">
        <v>384</v>
      </c>
      <c r="B385">
        <v>65</v>
      </c>
      <c r="C385">
        <f t="shared" si="11"/>
        <v>18024</v>
      </c>
    </row>
    <row r="386" spans="1:3" x14ac:dyDescent="0.25">
      <c r="A386">
        <v>385</v>
      </c>
      <c r="B386">
        <v>65</v>
      </c>
      <c r="C386">
        <f t="shared" si="11"/>
        <v>18089</v>
      </c>
    </row>
    <row r="387" spans="1:3" x14ac:dyDescent="0.25">
      <c r="A387">
        <v>386</v>
      </c>
      <c r="B387">
        <v>65</v>
      </c>
      <c r="C387">
        <f t="shared" si="11"/>
        <v>18154</v>
      </c>
    </row>
    <row r="388" spans="1:3" x14ac:dyDescent="0.25">
      <c r="A388">
        <v>387</v>
      </c>
      <c r="B388">
        <v>65</v>
      </c>
      <c r="C388">
        <f t="shared" si="11"/>
        <v>18219</v>
      </c>
    </row>
    <row r="389" spans="1:3" x14ac:dyDescent="0.25">
      <c r="A389">
        <v>388</v>
      </c>
      <c r="B389">
        <v>65</v>
      </c>
      <c r="C389">
        <f t="shared" si="11"/>
        <v>18284</v>
      </c>
    </row>
    <row r="390" spans="1:3" x14ac:dyDescent="0.25">
      <c r="A390">
        <v>389</v>
      </c>
      <c r="B390">
        <v>65</v>
      </c>
      <c r="C390">
        <f t="shared" si="11"/>
        <v>18349</v>
      </c>
    </row>
    <row r="391" spans="1:3" x14ac:dyDescent="0.25">
      <c r="A391">
        <v>390</v>
      </c>
      <c r="B391">
        <v>65</v>
      </c>
      <c r="C391">
        <f t="shared" si="11"/>
        <v>18414</v>
      </c>
    </row>
    <row r="392" spans="1:3" x14ac:dyDescent="0.25">
      <c r="A392">
        <v>391</v>
      </c>
      <c r="B392">
        <v>65</v>
      </c>
      <c r="C392">
        <f t="shared" si="11"/>
        <v>18479</v>
      </c>
    </row>
    <row r="393" spans="1:3" x14ac:dyDescent="0.25">
      <c r="A393">
        <v>392</v>
      </c>
      <c r="B393">
        <v>65</v>
      </c>
      <c r="C393">
        <f t="shared" si="11"/>
        <v>18544</v>
      </c>
    </row>
    <row r="394" spans="1:3" x14ac:dyDescent="0.25">
      <c r="A394">
        <v>393</v>
      </c>
      <c r="B394">
        <v>65</v>
      </c>
      <c r="C394">
        <f t="shared" si="11"/>
        <v>18609</v>
      </c>
    </row>
    <row r="395" spans="1:3" x14ac:dyDescent="0.25">
      <c r="A395">
        <v>394</v>
      </c>
      <c r="B395">
        <v>65</v>
      </c>
      <c r="C395">
        <f t="shared" si="11"/>
        <v>18674</v>
      </c>
    </row>
    <row r="396" spans="1:3" x14ac:dyDescent="0.25">
      <c r="A396">
        <v>395</v>
      </c>
      <c r="B396">
        <v>65</v>
      </c>
      <c r="C396">
        <f t="shared" si="11"/>
        <v>18739</v>
      </c>
    </row>
    <row r="397" spans="1:3" x14ac:dyDescent="0.25">
      <c r="A397">
        <v>396</v>
      </c>
      <c r="B397">
        <v>65</v>
      </c>
      <c r="C397">
        <f t="shared" si="11"/>
        <v>18804</v>
      </c>
    </row>
    <row r="398" spans="1:3" x14ac:dyDescent="0.25">
      <c r="A398">
        <v>397</v>
      </c>
      <c r="B398">
        <v>65</v>
      </c>
      <c r="C398">
        <f t="shared" si="11"/>
        <v>18869</v>
      </c>
    </row>
    <row r="399" spans="1:3" x14ac:dyDescent="0.25">
      <c r="A399">
        <v>398</v>
      </c>
      <c r="B399">
        <v>65</v>
      </c>
      <c r="C399">
        <f t="shared" ref="C399:C462" si="12">(A399-$A$141)*B399+$C$141</f>
        <v>18934</v>
      </c>
    </row>
    <row r="400" spans="1:3" x14ac:dyDescent="0.25">
      <c r="A400">
        <v>399</v>
      </c>
      <c r="B400">
        <v>65</v>
      </c>
      <c r="C400">
        <f t="shared" si="12"/>
        <v>18999</v>
      </c>
    </row>
    <row r="401" spans="1:3" x14ac:dyDescent="0.25">
      <c r="A401">
        <v>400</v>
      </c>
      <c r="B401">
        <v>65</v>
      </c>
      <c r="C401">
        <f t="shared" si="12"/>
        <v>19064</v>
      </c>
    </row>
    <row r="402" spans="1:3" x14ac:dyDescent="0.25">
      <c r="A402">
        <v>401</v>
      </c>
      <c r="B402">
        <v>65</v>
      </c>
      <c r="C402">
        <f t="shared" si="12"/>
        <v>19129</v>
      </c>
    </row>
    <row r="403" spans="1:3" x14ac:dyDescent="0.25">
      <c r="A403">
        <v>402</v>
      </c>
      <c r="B403">
        <v>65</v>
      </c>
      <c r="C403">
        <f t="shared" si="12"/>
        <v>19194</v>
      </c>
    </row>
    <row r="404" spans="1:3" x14ac:dyDescent="0.25">
      <c r="A404">
        <v>403</v>
      </c>
      <c r="B404">
        <v>65</v>
      </c>
      <c r="C404">
        <f t="shared" si="12"/>
        <v>19259</v>
      </c>
    </row>
    <row r="405" spans="1:3" x14ac:dyDescent="0.25">
      <c r="A405">
        <v>404</v>
      </c>
      <c r="B405">
        <v>65</v>
      </c>
      <c r="C405">
        <f t="shared" si="12"/>
        <v>19324</v>
      </c>
    </row>
    <row r="406" spans="1:3" x14ac:dyDescent="0.25">
      <c r="A406">
        <v>405</v>
      </c>
      <c r="B406">
        <v>65</v>
      </c>
      <c r="C406">
        <f t="shared" si="12"/>
        <v>19389</v>
      </c>
    </row>
    <row r="407" spans="1:3" x14ac:dyDescent="0.25">
      <c r="A407">
        <v>406</v>
      </c>
      <c r="B407">
        <v>65</v>
      </c>
      <c r="C407">
        <f t="shared" si="12"/>
        <v>19454</v>
      </c>
    </row>
    <row r="408" spans="1:3" x14ac:dyDescent="0.25">
      <c r="A408">
        <v>407</v>
      </c>
      <c r="B408">
        <v>65</v>
      </c>
      <c r="C408">
        <f t="shared" si="12"/>
        <v>19519</v>
      </c>
    </row>
    <row r="409" spans="1:3" x14ac:dyDescent="0.25">
      <c r="A409">
        <v>408</v>
      </c>
      <c r="B409">
        <v>65</v>
      </c>
      <c r="C409">
        <f t="shared" si="12"/>
        <v>19584</v>
      </c>
    </row>
    <row r="410" spans="1:3" x14ac:dyDescent="0.25">
      <c r="A410">
        <v>409</v>
      </c>
      <c r="B410">
        <v>65</v>
      </c>
      <c r="C410">
        <f t="shared" si="12"/>
        <v>19649</v>
      </c>
    </row>
    <row r="411" spans="1:3" x14ac:dyDescent="0.25">
      <c r="A411">
        <v>410</v>
      </c>
      <c r="B411">
        <v>65</v>
      </c>
      <c r="C411">
        <f t="shared" si="12"/>
        <v>19714</v>
      </c>
    </row>
    <row r="412" spans="1:3" x14ac:dyDescent="0.25">
      <c r="A412">
        <v>411</v>
      </c>
      <c r="B412">
        <v>65</v>
      </c>
      <c r="C412">
        <f t="shared" si="12"/>
        <v>19779</v>
      </c>
    </row>
    <row r="413" spans="1:3" x14ac:dyDescent="0.25">
      <c r="A413">
        <v>412</v>
      </c>
      <c r="B413">
        <v>65</v>
      </c>
      <c r="C413">
        <f t="shared" si="12"/>
        <v>19844</v>
      </c>
    </row>
    <row r="414" spans="1:3" x14ac:dyDescent="0.25">
      <c r="A414">
        <v>413</v>
      </c>
      <c r="B414">
        <v>65</v>
      </c>
      <c r="C414">
        <f t="shared" si="12"/>
        <v>19909</v>
      </c>
    </row>
    <row r="415" spans="1:3" x14ac:dyDescent="0.25">
      <c r="A415">
        <v>414</v>
      </c>
      <c r="B415">
        <v>65</v>
      </c>
      <c r="C415">
        <f t="shared" si="12"/>
        <v>19974</v>
      </c>
    </row>
    <row r="416" spans="1:3" x14ac:dyDescent="0.25">
      <c r="A416">
        <v>415</v>
      </c>
      <c r="B416">
        <v>65</v>
      </c>
      <c r="C416">
        <f t="shared" si="12"/>
        <v>20039</v>
      </c>
    </row>
    <row r="417" spans="1:3" x14ac:dyDescent="0.25">
      <c r="A417">
        <v>416</v>
      </c>
      <c r="B417">
        <v>65</v>
      </c>
      <c r="C417">
        <f t="shared" si="12"/>
        <v>20104</v>
      </c>
    </row>
    <row r="418" spans="1:3" x14ac:dyDescent="0.25">
      <c r="A418">
        <v>417</v>
      </c>
      <c r="B418">
        <v>65</v>
      </c>
      <c r="C418">
        <f t="shared" si="12"/>
        <v>20169</v>
      </c>
    </row>
    <row r="419" spans="1:3" x14ac:dyDescent="0.25">
      <c r="A419">
        <v>418</v>
      </c>
      <c r="B419">
        <v>65</v>
      </c>
      <c r="C419">
        <f t="shared" si="12"/>
        <v>20234</v>
      </c>
    </row>
    <row r="420" spans="1:3" x14ac:dyDescent="0.25">
      <c r="A420">
        <v>419</v>
      </c>
      <c r="B420">
        <v>65</v>
      </c>
      <c r="C420">
        <f t="shared" si="12"/>
        <v>20299</v>
      </c>
    </row>
    <row r="421" spans="1:3" x14ac:dyDescent="0.25">
      <c r="A421">
        <v>420</v>
      </c>
      <c r="B421">
        <v>65</v>
      </c>
      <c r="C421">
        <f t="shared" si="12"/>
        <v>20364</v>
      </c>
    </row>
    <row r="422" spans="1:3" x14ac:dyDescent="0.25">
      <c r="A422">
        <v>421</v>
      </c>
      <c r="B422">
        <v>65</v>
      </c>
      <c r="C422">
        <f t="shared" si="12"/>
        <v>20429</v>
      </c>
    </row>
    <row r="423" spans="1:3" x14ac:dyDescent="0.25">
      <c r="A423">
        <v>422</v>
      </c>
      <c r="B423">
        <v>65</v>
      </c>
      <c r="C423">
        <f t="shared" si="12"/>
        <v>20494</v>
      </c>
    </row>
    <row r="424" spans="1:3" x14ac:dyDescent="0.25">
      <c r="A424">
        <v>423</v>
      </c>
      <c r="B424">
        <v>65</v>
      </c>
      <c r="C424">
        <f t="shared" si="12"/>
        <v>20559</v>
      </c>
    </row>
    <row r="425" spans="1:3" x14ac:dyDescent="0.25">
      <c r="A425">
        <v>424</v>
      </c>
      <c r="B425">
        <v>65</v>
      </c>
      <c r="C425">
        <f t="shared" si="12"/>
        <v>20624</v>
      </c>
    </row>
    <row r="426" spans="1:3" x14ac:dyDescent="0.25">
      <c r="A426">
        <v>425</v>
      </c>
      <c r="B426">
        <v>65</v>
      </c>
      <c r="C426">
        <f t="shared" si="12"/>
        <v>20689</v>
      </c>
    </row>
    <row r="427" spans="1:3" x14ac:dyDescent="0.25">
      <c r="A427">
        <v>426</v>
      </c>
      <c r="B427">
        <v>65</v>
      </c>
      <c r="C427">
        <f t="shared" si="12"/>
        <v>20754</v>
      </c>
    </row>
    <row r="428" spans="1:3" x14ac:dyDescent="0.25">
      <c r="A428">
        <v>427</v>
      </c>
      <c r="B428">
        <v>65</v>
      </c>
      <c r="C428">
        <f t="shared" si="12"/>
        <v>20819</v>
      </c>
    </row>
    <row r="429" spans="1:3" x14ac:dyDescent="0.25">
      <c r="A429">
        <v>428</v>
      </c>
      <c r="B429">
        <v>65</v>
      </c>
      <c r="C429">
        <f t="shared" si="12"/>
        <v>20884</v>
      </c>
    </row>
    <row r="430" spans="1:3" x14ac:dyDescent="0.25">
      <c r="A430">
        <v>429</v>
      </c>
      <c r="B430">
        <v>65</v>
      </c>
      <c r="C430">
        <f t="shared" si="12"/>
        <v>20949</v>
      </c>
    </row>
    <row r="431" spans="1:3" x14ac:dyDescent="0.25">
      <c r="A431">
        <v>430</v>
      </c>
      <c r="B431">
        <v>65</v>
      </c>
      <c r="C431">
        <f t="shared" si="12"/>
        <v>21014</v>
      </c>
    </row>
    <row r="432" spans="1:3" x14ac:dyDescent="0.25">
      <c r="A432">
        <v>431</v>
      </c>
      <c r="B432">
        <v>65</v>
      </c>
      <c r="C432">
        <f t="shared" si="12"/>
        <v>21079</v>
      </c>
    </row>
    <row r="433" spans="1:3" x14ac:dyDescent="0.25">
      <c r="A433">
        <v>432</v>
      </c>
      <c r="B433">
        <v>65</v>
      </c>
      <c r="C433">
        <f t="shared" si="12"/>
        <v>21144</v>
      </c>
    </row>
    <row r="434" spans="1:3" x14ac:dyDescent="0.25">
      <c r="A434">
        <v>433</v>
      </c>
      <c r="B434">
        <v>65</v>
      </c>
      <c r="C434">
        <f t="shared" si="12"/>
        <v>21209</v>
      </c>
    </row>
    <row r="435" spans="1:3" x14ac:dyDescent="0.25">
      <c r="A435">
        <v>434</v>
      </c>
      <c r="B435">
        <v>65</v>
      </c>
      <c r="C435">
        <f t="shared" si="12"/>
        <v>21274</v>
      </c>
    </row>
    <row r="436" spans="1:3" x14ac:dyDescent="0.25">
      <c r="A436">
        <v>435</v>
      </c>
      <c r="B436">
        <v>65</v>
      </c>
      <c r="C436">
        <f t="shared" si="12"/>
        <v>21339</v>
      </c>
    </row>
    <row r="437" spans="1:3" x14ac:dyDescent="0.25">
      <c r="A437">
        <v>436</v>
      </c>
      <c r="B437">
        <v>65</v>
      </c>
      <c r="C437">
        <f t="shared" si="12"/>
        <v>21404</v>
      </c>
    </row>
    <row r="438" spans="1:3" x14ac:dyDescent="0.25">
      <c r="A438">
        <v>437</v>
      </c>
      <c r="B438">
        <v>65</v>
      </c>
      <c r="C438">
        <f t="shared" si="12"/>
        <v>21469</v>
      </c>
    </row>
    <row r="439" spans="1:3" x14ac:dyDescent="0.25">
      <c r="A439">
        <v>438</v>
      </c>
      <c r="B439">
        <v>65</v>
      </c>
      <c r="C439">
        <f t="shared" si="12"/>
        <v>21534</v>
      </c>
    </row>
    <row r="440" spans="1:3" x14ac:dyDescent="0.25">
      <c r="A440">
        <v>439</v>
      </c>
      <c r="B440">
        <v>65</v>
      </c>
      <c r="C440">
        <f t="shared" si="12"/>
        <v>21599</v>
      </c>
    </row>
    <row r="441" spans="1:3" x14ac:dyDescent="0.25">
      <c r="A441">
        <v>440</v>
      </c>
      <c r="B441">
        <v>65</v>
      </c>
      <c r="C441">
        <f t="shared" si="12"/>
        <v>21664</v>
      </c>
    </row>
    <row r="442" spans="1:3" x14ac:dyDescent="0.25">
      <c r="A442">
        <v>441</v>
      </c>
      <c r="B442">
        <v>65</v>
      </c>
      <c r="C442">
        <f t="shared" si="12"/>
        <v>21729</v>
      </c>
    </row>
    <row r="443" spans="1:3" x14ac:dyDescent="0.25">
      <c r="A443">
        <v>442</v>
      </c>
      <c r="B443">
        <v>65</v>
      </c>
      <c r="C443">
        <f t="shared" si="12"/>
        <v>21794</v>
      </c>
    </row>
    <row r="444" spans="1:3" x14ac:dyDescent="0.25">
      <c r="A444">
        <v>443</v>
      </c>
      <c r="B444">
        <v>65</v>
      </c>
      <c r="C444">
        <f t="shared" si="12"/>
        <v>21859</v>
      </c>
    </row>
    <row r="445" spans="1:3" x14ac:dyDescent="0.25">
      <c r="A445">
        <v>444</v>
      </c>
      <c r="B445">
        <v>65</v>
      </c>
      <c r="C445">
        <f t="shared" si="12"/>
        <v>21924</v>
      </c>
    </row>
    <row r="446" spans="1:3" x14ac:dyDescent="0.25">
      <c r="A446">
        <v>445</v>
      </c>
      <c r="B446">
        <v>65</v>
      </c>
      <c r="C446">
        <f t="shared" si="12"/>
        <v>21989</v>
      </c>
    </row>
    <row r="447" spans="1:3" x14ac:dyDescent="0.25">
      <c r="A447">
        <v>446</v>
      </c>
      <c r="B447">
        <v>65</v>
      </c>
      <c r="C447">
        <f t="shared" si="12"/>
        <v>22054</v>
      </c>
    </row>
    <row r="448" spans="1:3" x14ac:dyDescent="0.25">
      <c r="A448">
        <v>447</v>
      </c>
      <c r="B448">
        <v>65</v>
      </c>
      <c r="C448">
        <f t="shared" si="12"/>
        <v>22119</v>
      </c>
    </row>
    <row r="449" spans="1:3" x14ac:dyDescent="0.25">
      <c r="A449">
        <v>448</v>
      </c>
      <c r="B449">
        <v>65</v>
      </c>
      <c r="C449">
        <f t="shared" si="12"/>
        <v>22184</v>
      </c>
    </row>
    <row r="450" spans="1:3" x14ac:dyDescent="0.25">
      <c r="A450">
        <v>449</v>
      </c>
      <c r="B450">
        <v>65</v>
      </c>
      <c r="C450">
        <f t="shared" si="12"/>
        <v>22249</v>
      </c>
    </row>
    <row r="451" spans="1:3" x14ac:dyDescent="0.25">
      <c r="A451">
        <v>450</v>
      </c>
      <c r="B451">
        <v>65</v>
      </c>
      <c r="C451">
        <f t="shared" si="12"/>
        <v>22314</v>
      </c>
    </row>
    <row r="452" spans="1:3" x14ac:dyDescent="0.25">
      <c r="A452">
        <v>451</v>
      </c>
      <c r="B452">
        <v>65</v>
      </c>
      <c r="C452">
        <f t="shared" si="12"/>
        <v>22379</v>
      </c>
    </row>
    <row r="453" spans="1:3" x14ac:dyDescent="0.25">
      <c r="A453">
        <v>452</v>
      </c>
      <c r="B453">
        <v>65</v>
      </c>
      <c r="C453">
        <f t="shared" si="12"/>
        <v>22444</v>
      </c>
    </row>
    <row r="454" spans="1:3" x14ac:dyDescent="0.25">
      <c r="A454">
        <v>453</v>
      </c>
      <c r="B454">
        <v>65</v>
      </c>
      <c r="C454">
        <f t="shared" si="12"/>
        <v>22509</v>
      </c>
    </row>
    <row r="455" spans="1:3" x14ac:dyDescent="0.25">
      <c r="A455">
        <v>454</v>
      </c>
      <c r="B455">
        <v>65</v>
      </c>
      <c r="C455">
        <f t="shared" si="12"/>
        <v>22574</v>
      </c>
    </row>
    <row r="456" spans="1:3" x14ac:dyDescent="0.25">
      <c r="A456">
        <v>455</v>
      </c>
      <c r="B456">
        <v>65</v>
      </c>
      <c r="C456">
        <f t="shared" si="12"/>
        <v>22639</v>
      </c>
    </row>
    <row r="457" spans="1:3" x14ac:dyDescent="0.25">
      <c r="A457">
        <v>456</v>
      </c>
      <c r="B457">
        <v>65</v>
      </c>
      <c r="C457">
        <f t="shared" si="12"/>
        <v>22704</v>
      </c>
    </row>
    <row r="458" spans="1:3" x14ac:dyDescent="0.25">
      <c r="A458">
        <v>457</v>
      </c>
      <c r="B458">
        <v>65</v>
      </c>
      <c r="C458">
        <f t="shared" si="12"/>
        <v>22769</v>
      </c>
    </row>
    <row r="459" spans="1:3" x14ac:dyDescent="0.25">
      <c r="A459">
        <v>458</v>
      </c>
      <c r="B459">
        <v>65</v>
      </c>
      <c r="C459">
        <f t="shared" si="12"/>
        <v>22834</v>
      </c>
    </row>
    <row r="460" spans="1:3" x14ac:dyDescent="0.25">
      <c r="A460">
        <v>459</v>
      </c>
      <c r="B460">
        <v>65</v>
      </c>
      <c r="C460">
        <f t="shared" si="12"/>
        <v>22899</v>
      </c>
    </row>
    <row r="461" spans="1:3" x14ac:dyDescent="0.25">
      <c r="A461">
        <v>460</v>
      </c>
      <c r="B461">
        <v>65</v>
      </c>
      <c r="C461">
        <f t="shared" si="12"/>
        <v>22964</v>
      </c>
    </row>
    <row r="462" spans="1:3" x14ac:dyDescent="0.25">
      <c r="A462">
        <v>461</v>
      </c>
      <c r="B462">
        <v>65</v>
      </c>
      <c r="C462">
        <f t="shared" si="12"/>
        <v>23029</v>
      </c>
    </row>
    <row r="463" spans="1:3" x14ac:dyDescent="0.25">
      <c r="A463">
        <v>462</v>
      </c>
      <c r="B463">
        <v>65</v>
      </c>
      <c r="C463">
        <f t="shared" ref="C463:C501" si="13">(A463-$A$141)*B463+$C$141</f>
        <v>23094</v>
      </c>
    </row>
    <row r="464" spans="1:3" x14ac:dyDescent="0.25">
      <c r="A464">
        <v>463</v>
      </c>
      <c r="B464">
        <v>65</v>
      </c>
      <c r="C464">
        <f t="shared" si="13"/>
        <v>23159</v>
      </c>
    </row>
    <row r="465" spans="1:3" x14ac:dyDescent="0.25">
      <c r="A465">
        <v>464</v>
      </c>
      <c r="B465">
        <v>65</v>
      </c>
      <c r="C465">
        <f t="shared" si="13"/>
        <v>23224</v>
      </c>
    </row>
    <row r="466" spans="1:3" x14ac:dyDescent="0.25">
      <c r="A466">
        <v>465</v>
      </c>
      <c r="B466">
        <v>65</v>
      </c>
      <c r="C466">
        <f t="shared" si="13"/>
        <v>23289</v>
      </c>
    </row>
    <row r="467" spans="1:3" x14ac:dyDescent="0.25">
      <c r="A467">
        <v>466</v>
      </c>
      <c r="B467">
        <v>65</v>
      </c>
      <c r="C467">
        <f t="shared" si="13"/>
        <v>23354</v>
      </c>
    </row>
    <row r="468" spans="1:3" x14ac:dyDescent="0.25">
      <c r="A468">
        <v>467</v>
      </c>
      <c r="B468">
        <v>65</v>
      </c>
      <c r="C468">
        <f t="shared" si="13"/>
        <v>23419</v>
      </c>
    </row>
    <row r="469" spans="1:3" x14ac:dyDescent="0.25">
      <c r="A469">
        <v>468</v>
      </c>
      <c r="B469">
        <v>65</v>
      </c>
      <c r="C469">
        <f t="shared" si="13"/>
        <v>23484</v>
      </c>
    </row>
    <row r="470" spans="1:3" x14ac:dyDescent="0.25">
      <c r="A470">
        <v>469</v>
      </c>
      <c r="B470">
        <v>65</v>
      </c>
      <c r="C470">
        <f t="shared" si="13"/>
        <v>23549</v>
      </c>
    </row>
    <row r="471" spans="1:3" x14ac:dyDescent="0.25">
      <c r="A471">
        <v>470</v>
      </c>
      <c r="B471">
        <v>65</v>
      </c>
      <c r="C471">
        <f t="shared" si="13"/>
        <v>23614</v>
      </c>
    </row>
    <row r="472" spans="1:3" x14ac:dyDescent="0.25">
      <c r="A472">
        <v>471</v>
      </c>
      <c r="B472">
        <v>65</v>
      </c>
      <c r="C472">
        <f t="shared" si="13"/>
        <v>23679</v>
      </c>
    </row>
    <row r="473" spans="1:3" x14ac:dyDescent="0.25">
      <c r="A473">
        <v>472</v>
      </c>
      <c r="B473">
        <v>65</v>
      </c>
      <c r="C473">
        <f t="shared" si="13"/>
        <v>23744</v>
      </c>
    </row>
    <row r="474" spans="1:3" x14ac:dyDescent="0.25">
      <c r="A474">
        <v>473</v>
      </c>
      <c r="B474">
        <v>65</v>
      </c>
      <c r="C474">
        <f t="shared" si="13"/>
        <v>23809</v>
      </c>
    </row>
    <row r="475" spans="1:3" x14ac:dyDescent="0.25">
      <c r="A475">
        <v>474</v>
      </c>
      <c r="B475">
        <v>65</v>
      </c>
      <c r="C475">
        <f t="shared" si="13"/>
        <v>23874</v>
      </c>
    </row>
    <row r="476" spans="1:3" x14ac:dyDescent="0.25">
      <c r="A476">
        <v>475</v>
      </c>
      <c r="B476">
        <v>65</v>
      </c>
      <c r="C476">
        <f t="shared" si="13"/>
        <v>23939</v>
      </c>
    </row>
    <row r="477" spans="1:3" x14ac:dyDescent="0.25">
      <c r="A477">
        <v>476</v>
      </c>
      <c r="B477">
        <v>65</v>
      </c>
      <c r="C477">
        <f t="shared" si="13"/>
        <v>24004</v>
      </c>
    </row>
    <row r="478" spans="1:3" x14ac:dyDescent="0.25">
      <c r="A478">
        <v>477</v>
      </c>
      <c r="B478">
        <v>65</v>
      </c>
      <c r="C478">
        <f t="shared" si="13"/>
        <v>24069</v>
      </c>
    </row>
    <row r="479" spans="1:3" x14ac:dyDescent="0.25">
      <c r="A479">
        <v>478</v>
      </c>
      <c r="B479">
        <v>65</v>
      </c>
      <c r="C479">
        <f t="shared" si="13"/>
        <v>24134</v>
      </c>
    </row>
    <row r="480" spans="1:3" x14ac:dyDescent="0.25">
      <c r="A480">
        <v>479</v>
      </c>
      <c r="B480">
        <v>65</v>
      </c>
      <c r="C480">
        <f t="shared" si="13"/>
        <v>24199</v>
      </c>
    </row>
    <row r="481" spans="1:3" x14ac:dyDescent="0.25">
      <c r="A481">
        <v>480</v>
      </c>
      <c r="B481">
        <v>65</v>
      </c>
      <c r="C481">
        <f t="shared" si="13"/>
        <v>24264</v>
      </c>
    </row>
    <row r="482" spans="1:3" x14ac:dyDescent="0.25">
      <c r="A482">
        <v>481</v>
      </c>
      <c r="B482">
        <v>65</v>
      </c>
      <c r="C482">
        <f t="shared" si="13"/>
        <v>24329</v>
      </c>
    </row>
    <row r="483" spans="1:3" x14ac:dyDescent="0.25">
      <c r="A483">
        <v>482</v>
      </c>
      <c r="B483">
        <v>65</v>
      </c>
      <c r="C483">
        <f t="shared" si="13"/>
        <v>24394</v>
      </c>
    </row>
    <row r="484" spans="1:3" x14ac:dyDescent="0.25">
      <c r="A484">
        <v>483</v>
      </c>
      <c r="B484">
        <v>65</v>
      </c>
      <c r="C484">
        <f t="shared" si="13"/>
        <v>24459</v>
      </c>
    </row>
    <row r="485" spans="1:3" x14ac:dyDescent="0.25">
      <c r="A485">
        <v>484</v>
      </c>
      <c r="B485">
        <v>65</v>
      </c>
      <c r="C485">
        <f t="shared" si="13"/>
        <v>24524</v>
      </c>
    </row>
    <row r="486" spans="1:3" x14ac:dyDescent="0.25">
      <c r="A486">
        <v>485</v>
      </c>
      <c r="B486">
        <v>65</v>
      </c>
      <c r="C486">
        <f t="shared" si="13"/>
        <v>24589</v>
      </c>
    </row>
    <row r="487" spans="1:3" x14ac:dyDescent="0.25">
      <c r="A487">
        <v>486</v>
      </c>
      <c r="B487">
        <v>65</v>
      </c>
      <c r="C487">
        <f t="shared" si="13"/>
        <v>24654</v>
      </c>
    </row>
    <row r="488" spans="1:3" x14ac:dyDescent="0.25">
      <c r="A488">
        <v>487</v>
      </c>
      <c r="B488">
        <v>65</v>
      </c>
      <c r="C488">
        <f t="shared" si="13"/>
        <v>24719</v>
      </c>
    </row>
    <row r="489" spans="1:3" x14ac:dyDescent="0.25">
      <c r="A489">
        <v>488</v>
      </c>
      <c r="B489">
        <v>65</v>
      </c>
      <c r="C489">
        <f t="shared" si="13"/>
        <v>24784</v>
      </c>
    </row>
    <row r="490" spans="1:3" x14ac:dyDescent="0.25">
      <c r="A490">
        <v>489</v>
      </c>
      <c r="B490">
        <v>65</v>
      </c>
      <c r="C490">
        <f t="shared" si="13"/>
        <v>24849</v>
      </c>
    </row>
    <row r="491" spans="1:3" x14ac:dyDescent="0.25">
      <c r="A491">
        <v>490</v>
      </c>
      <c r="B491">
        <v>65</v>
      </c>
      <c r="C491">
        <f t="shared" si="13"/>
        <v>24914</v>
      </c>
    </row>
    <row r="492" spans="1:3" x14ac:dyDescent="0.25">
      <c r="A492">
        <v>491</v>
      </c>
      <c r="B492">
        <v>65</v>
      </c>
      <c r="C492">
        <f t="shared" si="13"/>
        <v>24979</v>
      </c>
    </row>
    <row r="493" spans="1:3" x14ac:dyDescent="0.25">
      <c r="A493">
        <v>492</v>
      </c>
      <c r="B493">
        <v>65</v>
      </c>
      <c r="C493">
        <f t="shared" si="13"/>
        <v>25044</v>
      </c>
    </row>
    <row r="494" spans="1:3" x14ac:dyDescent="0.25">
      <c r="A494">
        <v>493</v>
      </c>
      <c r="B494">
        <v>65</v>
      </c>
      <c r="C494">
        <f t="shared" si="13"/>
        <v>25109</v>
      </c>
    </row>
    <row r="495" spans="1:3" x14ac:dyDescent="0.25">
      <c r="A495">
        <v>494</v>
      </c>
      <c r="B495">
        <v>65</v>
      </c>
      <c r="C495">
        <f t="shared" si="13"/>
        <v>25174</v>
      </c>
    </row>
    <row r="496" spans="1:3" x14ac:dyDescent="0.25">
      <c r="A496">
        <v>495</v>
      </c>
      <c r="B496">
        <v>65</v>
      </c>
      <c r="C496">
        <f t="shared" si="13"/>
        <v>25239</v>
      </c>
    </row>
    <row r="497" spans="1:3" x14ac:dyDescent="0.25">
      <c r="A497">
        <v>496</v>
      </c>
      <c r="B497">
        <v>65</v>
      </c>
      <c r="C497">
        <f t="shared" si="13"/>
        <v>25304</v>
      </c>
    </row>
    <row r="498" spans="1:3" x14ac:dyDescent="0.25">
      <c r="A498">
        <v>497</v>
      </c>
      <c r="B498">
        <v>65</v>
      </c>
      <c r="C498">
        <f t="shared" si="13"/>
        <v>25369</v>
      </c>
    </row>
    <row r="499" spans="1:3" x14ac:dyDescent="0.25">
      <c r="A499">
        <v>498</v>
      </c>
      <c r="B499">
        <v>65</v>
      </c>
      <c r="C499">
        <f t="shared" si="13"/>
        <v>25434</v>
      </c>
    </row>
    <row r="500" spans="1:3" x14ac:dyDescent="0.25">
      <c r="A500">
        <v>499</v>
      </c>
      <c r="B500">
        <v>65</v>
      </c>
      <c r="C500">
        <f t="shared" si="13"/>
        <v>25499</v>
      </c>
    </row>
    <row r="501" spans="1:3" x14ac:dyDescent="0.25">
      <c r="A501">
        <v>500</v>
      </c>
      <c r="B501">
        <v>65</v>
      </c>
      <c r="C501">
        <f t="shared" si="13"/>
        <v>25564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FE667-DACB-984B-B261-6D8351098B82}">
  <sheetPr codeName="Feuil5"/>
  <dimension ref="A1:J599"/>
  <sheetViews>
    <sheetView topLeftCell="A497" workbookViewId="0">
      <selection activeCell="B501" sqref="B1:B501"/>
    </sheetView>
  </sheetViews>
  <sheetFormatPr baseColWidth="10" defaultRowHeight="15" x14ac:dyDescent="0.25"/>
  <cols>
    <col min="1" max="1" width="12.42578125" customWidth="1"/>
  </cols>
  <sheetData>
    <row r="1" spans="1:3" x14ac:dyDescent="0.25">
      <c r="A1" s="106" t="s">
        <v>48</v>
      </c>
      <c r="B1" s="106" t="s">
        <v>151</v>
      </c>
      <c r="C1" s="107" t="s">
        <v>152</v>
      </c>
    </row>
    <row r="2" spans="1:3" x14ac:dyDescent="0.25">
      <c r="A2" s="121">
        <v>1</v>
      </c>
      <c r="B2" s="121">
        <v>0</v>
      </c>
      <c r="C2">
        <f>(A2-9)*B2</f>
        <v>0</v>
      </c>
    </row>
    <row r="3" spans="1:3" x14ac:dyDescent="0.25">
      <c r="A3" s="121">
        <v>2</v>
      </c>
      <c r="B3" s="121">
        <v>0</v>
      </c>
      <c r="C3">
        <f t="shared" ref="C3:C51" si="0">(A3-9)*B3</f>
        <v>0</v>
      </c>
    </row>
    <row r="4" spans="1:3" x14ac:dyDescent="0.25">
      <c r="A4" s="121">
        <v>3</v>
      </c>
      <c r="B4" s="121">
        <v>0</v>
      </c>
      <c r="C4">
        <f t="shared" si="0"/>
        <v>0</v>
      </c>
    </row>
    <row r="5" spans="1:3" x14ac:dyDescent="0.25">
      <c r="A5" s="121">
        <v>4</v>
      </c>
      <c r="B5" s="121">
        <v>0</v>
      </c>
      <c r="C5">
        <f t="shared" si="0"/>
        <v>0</v>
      </c>
    </row>
    <row r="6" spans="1:3" x14ac:dyDescent="0.25">
      <c r="A6" s="121">
        <v>5</v>
      </c>
      <c r="B6" s="121">
        <v>0</v>
      </c>
      <c r="C6">
        <f t="shared" si="0"/>
        <v>0</v>
      </c>
    </row>
    <row r="7" spans="1:3" x14ac:dyDescent="0.25">
      <c r="A7" s="121">
        <v>6</v>
      </c>
      <c r="B7" s="121">
        <v>0</v>
      </c>
      <c r="C7">
        <f t="shared" si="0"/>
        <v>0</v>
      </c>
    </row>
    <row r="8" spans="1:3" x14ac:dyDescent="0.25">
      <c r="A8" s="121">
        <v>7</v>
      </c>
      <c r="B8" s="121">
        <v>0</v>
      </c>
      <c r="C8">
        <f t="shared" si="0"/>
        <v>0</v>
      </c>
    </row>
    <row r="9" spans="1:3" x14ac:dyDescent="0.25">
      <c r="A9" s="121">
        <v>8</v>
      </c>
      <c r="B9" s="121">
        <v>0</v>
      </c>
      <c r="C9">
        <f t="shared" si="0"/>
        <v>0</v>
      </c>
    </row>
    <row r="10" spans="1:3" x14ac:dyDescent="0.25">
      <c r="A10" s="121">
        <v>9</v>
      </c>
      <c r="B10" s="121">
        <v>0</v>
      </c>
      <c r="C10">
        <f t="shared" si="0"/>
        <v>0</v>
      </c>
    </row>
    <row r="11" spans="1:3" x14ac:dyDescent="0.25">
      <c r="A11" s="121">
        <v>10</v>
      </c>
      <c r="B11" s="121">
        <v>1</v>
      </c>
      <c r="C11">
        <f>(A11-9)*B11</f>
        <v>1</v>
      </c>
    </row>
    <row r="12" spans="1:3" x14ac:dyDescent="0.25">
      <c r="A12" s="121">
        <v>11</v>
      </c>
      <c r="B12" s="121">
        <v>1</v>
      </c>
      <c r="C12">
        <f t="shared" si="0"/>
        <v>2</v>
      </c>
    </row>
    <row r="13" spans="1:3" x14ac:dyDescent="0.25">
      <c r="A13" s="121">
        <v>12</v>
      </c>
      <c r="B13" s="121">
        <v>1</v>
      </c>
      <c r="C13">
        <f t="shared" si="0"/>
        <v>3</v>
      </c>
    </row>
    <row r="14" spans="1:3" x14ac:dyDescent="0.25">
      <c r="A14" s="121">
        <v>13</v>
      </c>
      <c r="B14" s="121">
        <v>1</v>
      </c>
      <c r="C14">
        <f t="shared" si="0"/>
        <v>4</v>
      </c>
    </row>
    <row r="15" spans="1:3" x14ac:dyDescent="0.25">
      <c r="A15" s="121">
        <v>14</v>
      </c>
      <c r="B15" s="121">
        <v>1</v>
      </c>
      <c r="C15">
        <f t="shared" si="0"/>
        <v>5</v>
      </c>
    </row>
    <row r="16" spans="1:3" x14ac:dyDescent="0.25">
      <c r="A16" s="121">
        <v>15</v>
      </c>
      <c r="B16" s="121">
        <v>1</v>
      </c>
      <c r="C16">
        <f t="shared" si="0"/>
        <v>6</v>
      </c>
    </row>
    <row r="17" spans="1:3" x14ac:dyDescent="0.25">
      <c r="A17" s="121">
        <v>16</v>
      </c>
      <c r="B17" s="121">
        <v>1</v>
      </c>
      <c r="C17">
        <f t="shared" si="0"/>
        <v>7</v>
      </c>
    </row>
    <row r="18" spans="1:3" x14ac:dyDescent="0.25">
      <c r="A18" s="121">
        <v>17</v>
      </c>
      <c r="B18" s="121">
        <v>1</v>
      </c>
      <c r="C18">
        <f t="shared" si="0"/>
        <v>8</v>
      </c>
    </row>
    <row r="19" spans="1:3" x14ac:dyDescent="0.25">
      <c r="A19" s="121">
        <v>18</v>
      </c>
      <c r="B19" s="121">
        <v>1</v>
      </c>
      <c r="C19">
        <f t="shared" si="0"/>
        <v>9</v>
      </c>
    </row>
    <row r="20" spans="1:3" x14ac:dyDescent="0.25">
      <c r="A20" s="121">
        <v>19</v>
      </c>
      <c r="B20" s="121">
        <v>1</v>
      </c>
      <c r="C20">
        <f t="shared" si="0"/>
        <v>10</v>
      </c>
    </row>
    <row r="21" spans="1:3" x14ac:dyDescent="0.25">
      <c r="A21" s="121">
        <v>20</v>
      </c>
      <c r="B21" s="121">
        <v>1</v>
      </c>
      <c r="C21">
        <f t="shared" si="0"/>
        <v>11</v>
      </c>
    </row>
    <row r="22" spans="1:3" x14ac:dyDescent="0.25">
      <c r="A22" s="121">
        <v>21</v>
      </c>
      <c r="B22" s="121">
        <v>1</v>
      </c>
      <c r="C22">
        <f t="shared" si="0"/>
        <v>12</v>
      </c>
    </row>
    <row r="23" spans="1:3" x14ac:dyDescent="0.25">
      <c r="A23" s="121">
        <v>22</v>
      </c>
      <c r="B23" s="121">
        <v>1</v>
      </c>
      <c r="C23">
        <f t="shared" si="0"/>
        <v>13</v>
      </c>
    </row>
    <row r="24" spans="1:3" x14ac:dyDescent="0.25">
      <c r="A24" s="121">
        <v>23</v>
      </c>
      <c r="B24" s="121">
        <v>1</v>
      </c>
      <c r="C24">
        <f t="shared" si="0"/>
        <v>14</v>
      </c>
    </row>
    <row r="25" spans="1:3" x14ac:dyDescent="0.25">
      <c r="A25" s="121">
        <v>24</v>
      </c>
      <c r="B25" s="121">
        <v>1</v>
      </c>
      <c r="C25">
        <f t="shared" si="0"/>
        <v>15</v>
      </c>
    </row>
    <row r="26" spans="1:3" x14ac:dyDescent="0.25">
      <c r="A26" s="121">
        <v>25</v>
      </c>
      <c r="B26" s="121">
        <v>1</v>
      </c>
      <c r="C26">
        <f t="shared" si="0"/>
        <v>16</v>
      </c>
    </row>
    <row r="27" spans="1:3" x14ac:dyDescent="0.25">
      <c r="A27" s="121">
        <v>26</v>
      </c>
      <c r="B27" s="121">
        <v>1</v>
      </c>
      <c r="C27">
        <f t="shared" si="0"/>
        <v>17</v>
      </c>
    </row>
    <row r="28" spans="1:3" x14ac:dyDescent="0.25">
      <c r="A28" s="121">
        <v>27</v>
      </c>
      <c r="B28" s="121">
        <v>1</v>
      </c>
      <c r="C28">
        <f t="shared" si="0"/>
        <v>18</v>
      </c>
    </row>
    <row r="29" spans="1:3" x14ac:dyDescent="0.25">
      <c r="A29" s="121">
        <v>28</v>
      </c>
      <c r="B29" s="121">
        <v>1</v>
      </c>
      <c r="C29">
        <f t="shared" si="0"/>
        <v>19</v>
      </c>
    </row>
    <row r="30" spans="1:3" x14ac:dyDescent="0.25">
      <c r="A30" s="121">
        <v>29</v>
      </c>
      <c r="B30" s="121">
        <v>1</v>
      </c>
      <c r="C30">
        <f t="shared" si="0"/>
        <v>20</v>
      </c>
    </row>
    <row r="31" spans="1:3" x14ac:dyDescent="0.25">
      <c r="A31" s="121">
        <v>30</v>
      </c>
      <c r="B31" s="121">
        <v>1</v>
      </c>
      <c r="C31">
        <f t="shared" si="0"/>
        <v>21</v>
      </c>
    </row>
    <row r="32" spans="1:3" x14ac:dyDescent="0.25">
      <c r="A32" s="121">
        <v>31</v>
      </c>
      <c r="B32" s="121">
        <v>1</v>
      </c>
      <c r="C32">
        <f t="shared" si="0"/>
        <v>22</v>
      </c>
    </row>
    <row r="33" spans="1:10" x14ac:dyDescent="0.25">
      <c r="A33" s="121">
        <v>32</v>
      </c>
      <c r="B33" s="121">
        <v>1</v>
      </c>
      <c r="C33">
        <f t="shared" si="0"/>
        <v>23</v>
      </c>
    </row>
    <row r="34" spans="1:10" x14ac:dyDescent="0.25">
      <c r="A34" s="121">
        <v>33</v>
      </c>
      <c r="B34" s="121">
        <v>1</v>
      </c>
      <c r="C34">
        <f t="shared" si="0"/>
        <v>24</v>
      </c>
    </row>
    <row r="35" spans="1:10" x14ac:dyDescent="0.25">
      <c r="A35" s="121">
        <v>34</v>
      </c>
      <c r="B35" s="121">
        <v>1</v>
      </c>
      <c r="C35">
        <f t="shared" si="0"/>
        <v>25</v>
      </c>
    </row>
    <row r="36" spans="1:10" x14ac:dyDescent="0.25">
      <c r="A36" s="121">
        <v>35</v>
      </c>
      <c r="B36" s="121">
        <v>1</v>
      </c>
      <c r="C36">
        <f t="shared" si="0"/>
        <v>26</v>
      </c>
    </row>
    <row r="37" spans="1:10" x14ac:dyDescent="0.25">
      <c r="A37" s="121">
        <v>36</v>
      </c>
      <c r="B37" s="121">
        <v>1</v>
      </c>
      <c r="C37">
        <f t="shared" si="0"/>
        <v>27</v>
      </c>
    </row>
    <row r="38" spans="1:10" x14ac:dyDescent="0.25">
      <c r="A38" s="121">
        <v>37</v>
      </c>
      <c r="B38" s="121">
        <v>1</v>
      </c>
      <c r="C38">
        <f t="shared" si="0"/>
        <v>28</v>
      </c>
    </row>
    <row r="39" spans="1:10" x14ac:dyDescent="0.25">
      <c r="A39" s="121">
        <v>38</v>
      </c>
      <c r="B39" s="121">
        <v>1</v>
      </c>
      <c r="C39">
        <f t="shared" si="0"/>
        <v>29</v>
      </c>
    </row>
    <row r="40" spans="1:10" x14ac:dyDescent="0.25">
      <c r="A40" s="121">
        <v>39</v>
      </c>
      <c r="B40" s="121">
        <v>1</v>
      </c>
      <c r="C40">
        <f t="shared" si="0"/>
        <v>30</v>
      </c>
    </row>
    <row r="41" spans="1:10" x14ac:dyDescent="0.25">
      <c r="A41" s="121">
        <v>40</v>
      </c>
      <c r="B41" s="121">
        <v>1</v>
      </c>
      <c r="C41">
        <f t="shared" si="0"/>
        <v>31</v>
      </c>
    </row>
    <row r="42" spans="1:10" ht="15.75" x14ac:dyDescent="0.25">
      <c r="A42" s="121">
        <v>41</v>
      </c>
      <c r="B42" s="121">
        <v>1</v>
      </c>
      <c r="C42">
        <f t="shared" si="0"/>
        <v>32</v>
      </c>
      <c r="I42" s="16"/>
      <c r="J42" s="16"/>
    </row>
    <row r="43" spans="1:10" ht="15.75" x14ac:dyDescent="0.25">
      <c r="A43" s="121">
        <v>42</v>
      </c>
      <c r="B43" s="121">
        <v>1</v>
      </c>
      <c r="C43">
        <f t="shared" si="0"/>
        <v>33</v>
      </c>
      <c r="I43" s="16"/>
      <c r="J43" s="16"/>
    </row>
    <row r="44" spans="1:10" ht="15.75" x14ac:dyDescent="0.25">
      <c r="A44" s="121">
        <v>43</v>
      </c>
      <c r="B44" s="121">
        <v>1</v>
      </c>
      <c r="C44">
        <f t="shared" si="0"/>
        <v>34</v>
      </c>
      <c r="I44" s="16"/>
    </row>
    <row r="45" spans="1:10" x14ac:dyDescent="0.25">
      <c r="A45" s="121">
        <v>44</v>
      </c>
      <c r="B45" s="121">
        <v>1</v>
      </c>
      <c r="C45">
        <f t="shared" si="0"/>
        <v>35</v>
      </c>
    </row>
    <row r="46" spans="1:10" x14ac:dyDescent="0.25">
      <c r="A46" s="121">
        <v>45</v>
      </c>
      <c r="B46" s="121">
        <v>1</v>
      </c>
      <c r="C46">
        <f t="shared" si="0"/>
        <v>36</v>
      </c>
    </row>
    <row r="47" spans="1:10" x14ac:dyDescent="0.25">
      <c r="A47" s="121">
        <v>46</v>
      </c>
      <c r="B47" s="121">
        <v>1</v>
      </c>
      <c r="C47">
        <f t="shared" si="0"/>
        <v>37</v>
      </c>
    </row>
    <row r="48" spans="1:10" x14ac:dyDescent="0.25">
      <c r="A48" s="121">
        <v>47</v>
      </c>
      <c r="B48" s="121">
        <v>1</v>
      </c>
      <c r="C48">
        <f t="shared" si="0"/>
        <v>38</v>
      </c>
    </row>
    <row r="49" spans="1:3" x14ac:dyDescent="0.25">
      <c r="A49" s="121">
        <v>48</v>
      </c>
      <c r="B49" s="121">
        <v>1</v>
      </c>
      <c r="C49">
        <f t="shared" si="0"/>
        <v>39</v>
      </c>
    </row>
    <row r="50" spans="1:3" x14ac:dyDescent="0.25">
      <c r="A50" s="121">
        <v>49</v>
      </c>
      <c r="B50" s="121">
        <v>1</v>
      </c>
      <c r="C50">
        <f t="shared" si="0"/>
        <v>40</v>
      </c>
    </row>
    <row r="51" spans="1:3" x14ac:dyDescent="0.25">
      <c r="A51" s="121">
        <v>50</v>
      </c>
      <c r="B51" s="121">
        <v>1</v>
      </c>
      <c r="C51">
        <f t="shared" si="0"/>
        <v>41</v>
      </c>
    </row>
    <row r="52" spans="1:3" x14ac:dyDescent="0.25">
      <c r="A52" s="121">
        <v>51</v>
      </c>
      <c r="B52" s="121">
        <v>2</v>
      </c>
      <c r="C52">
        <f>$C$51+((A52-$A$51)*B52)</f>
        <v>43</v>
      </c>
    </row>
    <row r="53" spans="1:3" x14ac:dyDescent="0.25">
      <c r="A53" s="121">
        <v>52</v>
      </c>
      <c r="B53" s="121">
        <v>2</v>
      </c>
      <c r="C53">
        <f t="shared" ref="C53:C58" si="1">$C$51+((A53-$A$51)*B53)</f>
        <v>45</v>
      </c>
    </row>
    <row r="54" spans="1:3" x14ac:dyDescent="0.25">
      <c r="A54" s="121">
        <v>53</v>
      </c>
      <c r="B54" s="121">
        <v>2</v>
      </c>
      <c r="C54">
        <f t="shared" si="1"/>
        <v>47</v>
      </c>
    </row>
    <row r="55" spans="1:3" x14ac:dyDescent="0.25">
      <c r="A55" s="121">
        <v>54</v>
      </c>
      <c r="B55" s="121">
        <v>2</v>
      </c>
      <c r="C55">
        <f t="shared" si="1"/>
        <v>49</v>
      </c>
    </row>
    <row r="56" spans="1:3" x14ac:dyDescent="0.25">
      <c r="A56" s="121">
        <v>55</v>
      </c>
      <c r="B56" s="121">
        <v>2</v>
      </c>
      <c r="C56">
        <f t="shared" si="1"/>
        <v>51</v>
      </c>
    </row>
    <row r="57" spans="1:3" x14ac:dyDescent="0.25">
      <c r="A57" s="121">
        <v>56</v>
      </c>
      <c r="B57" s="121">
        <v>2</v>
      </c>
      <c r="C57">
        <f t="shared" si="1"/>
        <v>53</v>
      </c>
    </row>
    <row r="58" spans="1:3" x14ac:dyDescent="0.25">
      <c r="A58" s="121">
        <v>57</v>
      </c>
      <c r="B58" s="121">
        <v>2</v>
      </c>
      <c r="C58">
        <f t="shared" si="1"/>
        <v>55</v>
      </c>
    </row>
    <row r="59" spans="1:3" x14ac:dyDescent="0.25">
      <c r="A59" s="121">
        <v>58</v>
      </c>
      <c r="B59" s="121">
        <v>2</v>
      </c>
      <c r="C59">
        <f>$C$51+((A59-$A$51)*B59)</f>
        <v>57</v>
      </c>
    </row>
    <row r="60" spans="1:3" x14ac:dyDescent="0.25">
      <c r="A60" s="121">
        <v>59</v>
      </c>
      <c r="B60" s="121">
        <v>3</v>
      </c>
      <c r="C60">
        <f>$C$59+((A60-$A$59)*B60)</f>
        <v>60</v>
      </c>
    </row>
    <row r="61" spans="1:3" x14ac:dyDescent="0.25">
      <c r="A61" s="121">
        <v>60</v>
      </c>
      <c r="B61" s="121">
        <v>3</v>
      </c>
      <c r="C61">
        <f t="shared" ref="C61:C91" si="2">$C$59+((A61-$A$59)*B61)</f>
        <v>63</v>
      </c>
    </row>
    <row r="62" spans="1:3" x14ac:dyDescent="0.25">
      <c r="A62" s="121">
        <v>61</v>
      </c>
      <c r="B62" s="121">
        <v>3</v>
      </c>
      <c r="C62">
        <f t="shared" si="2"/>
        <v>66</v>
      </c>
    </row>
    <row r="63" spans="1:3" x14ac:dyDescent="0.25">
      <c r="A63" s="121">
        <v>62</v>
      </c>
      <c r="B63" s="121">
        <v>3</v>
      </c>
      <c r="C63">
        <f t="shared" si="2"/>
        <v>69</v>
      </c>
    </row>
    <row r="64" spans="1:3" x14ac:dyDescent="0.25">
      <c r="A64" s="121">
        <v>63</v>
      </c>
      <c r="B64" s="121">
        <v>3</v>
      </c>
      <c r="C64">
        <f t="shared" si="2"/>
        <v>72</v>
      </c>
    </row>
    <row r="65" spans="1:3" x14ac:dyDescent="0.25">
      <c r="A65" s="121">
        <v>64</v>
      </c>
      <c r="B65" s="121">
        <v>3</v>
      </c>
      <c r="C65">
        <f t="shared" si="2"/>
        <v>75</v>
      </c>
    </row>
    <row r="66" spans="1:3" x14ac:dyDescent="0.25">
      <c r="A66" s="121">
        <v>65</v>
      </c>
      <c r="B66" s="121">
        <v>3</v>
      </c>
      <c r="C66">
        <f t="shared" si="2"/>
        <v>78</v>
      </c>
    </row>
    <row r="67" spans="1:3" x14ac:dyDescent="0.25">
      <c r="A67" s="121">
        <v>66</v>
      </c>
      <c r="B67" s="121">
        <v>3</v>
      </c>
      <c r="C67">
        <f t="shared" si="2"/>
        <v>81</v>
      </c>
    </row>
    <row r="68" spans="1:3" x14ac:dyDescent="0.25">
      <c r="A68" s="121">
        <v>67</v>
      </c>
      <c r="B68" s="121">
        <v>3</v>
      </c>
      <c r="C68">
        <f t="shared" si="2"/>
        <v>84</v>
      </c>
    </row>
    <row r="69" spans="1:3" x14ac:dyDescent="0.25">
      <c r="A69" s="121">
        <v>68</v>
      </c>
      <c r="B69" s="121">
        <v>3</v>
      </c>
      <c r="C69">
        <f t="shared" si="2"/>
        <v>87</v>
      </c>
    </row>
    <row r="70" spans="1:3" x14ac:dyDescent="0.25">
      <c r="A70" s="121">
        <v>69</v>
      </c>
      <c r="B70" s="121">
        <v>3</v>
      </c>
      <c r="C70">
        <f t="shared" si="2"/>
        <v>90</v>
      </c>
    </row>
    <row r="71" spans="1:3" x14ac:dyDescent="0.25">
      <c r="A71" s="121">
        <v>70</v>
      </c>
      <c r="B71" s="121">
        <v>3</v>
      </c>
      <c r="C71">
        <f t="shared" si="2"/>
        <v>93</v>
      </c>
    </row>
    <row r="72" spans="1:3" x14ac:dyDescent="0.25">
      <c r="A72" s="121">
        <v>71</v>
      </c>
      <c r="B72" s="121">
        <v>3</v>
      </c>
      <c r="C72">
        <f t="shared" si="2"/>
        <v>96</v>
      </c>
    </row>
    <row r="73" spans="1:3" x14ac:dyDescent="0.25">
      <c r="A73" s="121">
        <v>72</v>
      </c>
      <c r="B73" s="121">
        <v>3</v>
      </c>
      <c r="C73">
        <f t="shared" si="2"/>
        <v>99</v>
      </c>
    </row>
    <row r="74" spans="1:3" x14ac:dyDescent="0.25">
      <c r="A74" s="121">
        <v>73</v>
      </c>
      <c r="B74" s="121">
        <v>3</v>
      </c>
      <c r="C74">
        <f t="shared" si="2"/>
        <v>102</v>
      </c>
    </row>
    <row r="75" spans="1:3" x14ac:dyDescent="0.25">
      <c r="A75" s="121">
        <v>74</v>
      </c>
      <c r="B75" s="121">
        <v>3</v>
      </c>
      <c r="C75">
        <f t="shared" si="2"/>
        <v>105</v>
      </c>
    </row>
    <row r="76" spans="1:3" x14ac:dyDescent="0.25">
      <c r="A76" s="121">
        <v>75</v>
      </c>
      <c r="B76" s="121">
        <v>3</v>
      </c>
      <c r="C76">
        <f t="shared" si="2"/>
        <v>108</v>
      </c>
    </row>
    <row r="77" spans="1:3" x14ac:dyDescent="0.25">
      <c r="A77" s="121">
        <v>76</v>
      </c>
      <c r="B77" s="121">
        <v>3</v>
      </c>
      <c r="C77">
        <f t="shared" si="2"/>
        <v>111</v>
      </c>
    </row>
    <row r="78" spans="1:3" x14ac:dyDescent="0.25">
      <c r="A78" s="121">
        <v>77</v>
      </c>
      <c r="B78" s="121">
        <v>3</v>
      </c>
      <c r="C78">
        <f t="shared" si="2"/>
        <v>114</v>
      </c>
    </row>
    <row r="79" spans="1:3" x14ac:dyDescent="0.25">
      <c r="A79" s="121">
        <v>78</v>
      </c>
      <c r="B79" s="121">
        <v>3</v>
      </c>
      <c r="C79">
        <f t="shared" si="2"/>
        <v>117</v>
      </c>
    </row>
    <row r="80" spans="1:3" x14ac:dyDescent="0.25">
      <c r="A80" s="121">
        <v>79</v>
      </c>
      <c r="B80" s="121">
        <v>3</v>
      </c>
      <c r="C80">
        <f t="shared" si="2"/>
        <v>120</v>
      </c>
    </row>
    <row r="81" spans="1:3" x14ac:dyDescent="0.25">
      <c r="A81" s="121">
        <v>80</v>
      </c>
      <c r="B81" s="121">
        <v>3</v>
      </c>
      <c r="C81">
        <f t="shared" si="2"/>
        <v>123</v>
      </c>
    </row>
    <row r="82" spans="1:3" x14ac:dyDescent="0.25">
      <c r="A82" s="121">
        <v>81</v>
      </c>
      <c r="B82" s="121">
        <v>3</v>
      </c>
      <c r="C82">
        <f t="shared" si="2"/>
        <v>126</v>
      </c>
    </row>
    <row r="83" spans="1:3" x14ac:dyDescent="0.25">
      <c r="A83" s="121">
        <v>82</v>
      </c>
      <c r="B83" s="121">
        <v>3</v>
      </c>
      <c r="C83">
        <f t="shared" si="2"/>
        <v>129</v>
      </c>
    </row>
    <row r="84" spans="1:3" x14ac:dyDescent="0.25">
      <c r="A84" s="121">
        <v>83</v>
      </c>
      <c r="B84" s="121">
        <v>3</v>
      </c>
      <c r="C84">
        <f t="shared" si="2"/>
        <v>132</v>
      </c>
    </row>
    <row r="85" spans="1:3" x14ac:dyDescent="0.25">
      <c r="A85" s="121">
        <v>84</v>
      </c>
      <c r="B85" s="121">
        <v>3</v>
      </c>
      <c r="C85">
        <f t="shared" si="2"/>
        <v>135</v>
      </c>
    </row>
    <row r="86" spans="1:3" x14ac:dyDescent="0.25">
      <c r="A86" s="121">
        <v>85</v>
      </c>
      <c r="B86" s="121">
        <v>3</v>
      </c>
      <c r="C86">
        <f t="shared" si="2"/>
        <v>138</v>
      </c>
    </row>
    <row r="87" spans="1:3" x14ac:dyDescent="0.25">
      <c r="A87" s="121">
        <v>86</v>
      </c>
      <c r="B87" s="121">
        <v>3</v>
      </c>
      <c r="C87">
        <f t="shared" si="2"/>
        <v>141</v>
      </c>
    </row>
    <row r="88" spans="1:3" x14ac:dyDescent="0.25">
      <c r="A88" s="121">
        <v>87</v>
      </c>
      <c r="B88" s="121">
        <v>3</v>
      </c>
      <c r="C88">
        <f t="shared" si="2"/>
        <v>144</v>
      </c>
    </row>
    <row r="89" spans="1:3" x14ac:dyDescent="0.25">
      <c r="A89" s="121">
        <v>88</v>
      </c>
      <c r="B89" s="121">
        <v>3</v>
      </c>
      <c r="C89">
        <f t="shared" si="2"/>
        <v>147</v>
      </c>
    </row>
    <row r="90" spans="1:3" x14ac:dyDescent="0.25">
      <c r="A90" s="121">
        <v>89</v>
      </c>
      <c r="B90" s="121">
        <v>3</v>
      </c>
      <c r="C90">
        <f t="shared" si="2"/>
        <v>150</v>
      </c>
    </row>
    <row r="91" spans="1:3" x14ac:dyDescent="0.25">
      <c r="A91" s="121">
        <v>90</v>
      </c>
      <c r="B91" s="121">
        <v>3</v>
      </c>
      <c r="C91">
        <f t="shared" si="2"/>
        <v>153</v>
      </c>
    </row>
    <row r="92" spans="1:3" x14ac:dyDescent="0.25">
      <c r="A92" s="121">
        <v>91</v>
      </c>
      <c r="B92" s="121">
        <v>4</v>
      </c>
      <c r="C92">
        <f>$C$91+((A92-$A$91)*B92)</f>
        <v>157</v>
      </c>
    </row>
    <row r="93" spans="1:3" x14ac:dyDescent="0.25">
      <c r="A93" s="121">
        <v>92</v>
      </c>
      <c r="B93" s="121">
        <v>4</v>
      </c>
      <c r="C93">
        <f t="shared" ref="C93:C111" si="3">$C$91+((A93-$A$91)*B93)</f>
        <v>161</v>
      </c>
    </row>
    <row r="94" spans="1:3" x14ac:dyDescent="0.25">
      <c r="A94" s="121">
        <v>93</v>
      </c>
      <c r="B94" s="121">
        <v>4</v>
      </c>
      <c r="C94">
        <f t="shared" si="3"/>
        <v>165</v>
      </c>
    </row>
    <row r="95" spans="1:3" x14ac:dyDescent="0.25">
      <c r="A95" s="121">
        <v>94</v>
      </c>
      <c r="B95" s="121">
        <v>4</v>
      </c>
      <c r="C95">
        <f t="shared" si="3"/>
        <v>169</v>
      </c>
    </row>
    <row r="96" spans="1:3" x14ac:dyDescent="0.25">
      <c r="A96" s="121">
        <v>95</v>
      </c>
      <c r="B96" s="121">
        <v>4</v>
      </c>
      <c r="C96">
        <f t="shared" si="3"/>
        <v>173</v>
      </c>
    </row>
    <row r="97" spans="1:3" x14ac:dyDescent="0.25">
      <c r="A97" s="121">
        <v>96</v>
      </c>
      <c r="B97" s="121">
        <v>4</v>
      </c>
      <c r="C97">
        <f t="shared" si="3"/>
        <v>177</v>
      </c>
    </row>
    <row r="98" spans="1:3" x14ac:dyDescent="0.25">
      <c r="A98" s="121">
        <v>97</v>
      </c>
      <c r="B98" s="121">
        <v>4</v>
      </c>
      <c r="C98">
        <f t="shared" si="3"/>
        <v>181</v>
      </c>
    </row>
    <row r="99" spans="1:3" x14ac:dyDescent="0.25">
      <c r="A99" s="121">
        <v>98</v>
      </c>
      <c r="B99" s="121">
        <v>4</v>
      </c>
      <c r="C99">
        <f t="shared" si="3"/>
        <v>185</v>
      </c>
    </row>
    <row r="100" spans="1:3" x14ac:dyDescent="0.25">
      <c r="A100" s="121">
        <v>99</v>
      </c>
      <c r="B100" s="121">
        <v>4</v>
      </c>
      <c r="C100">
        <f t="shared" si="3"/>
        <v>189</v>
      </c>
    </row>
    <row r="101" spans="1:3" x14ac:dyDescent="0.25">
      <c r="A101" s="121">
        <v>100</v>
      </c>
      <c r="B101" s="121">
        <v>4</v>
      </c>
      <c r="C101">
        <f t="shared" si="3"/>
        <v>193</v>
      </c>
    </row>
    <row r="102" spans="1:3" x14ac:dyDescent="0.25">
      <c r="A102" s="121">
        <v>101</v>
      </c>
      <c r="B102" s="121">
        <v>4</v>
      </c>
      <c r="C102">
        <f t="shared" si="3"/>
        <v>197</v>
      </c>
    </row>
    <row r="103" spans="1:3" x14ac:dyDescent="0.25">
      <c r="A103" s="121">
        <v>102</v>
      </c>
      <c r="B103" s="121">
        <v>4</v>
      </c>
      <c r="C103">
        <f t="shared" si="3"/>
        <v>201</v>
      </c>
    </row>
    <row r="104" spans="1:3" x14ac:dyDescent="0.25">
      <c r="A104" s="121">
        <v>103</v>
      </c>
      <c r="B104" s="121">
        <v>4</v>
      </c>
      <c r="C104">
        <f t="shared" si="3"/>
        <v>205</v>
      </c>
    </row>
    <row r="105" spans="1:3" x14ac:dyDescent="0.25">
      <c r="A105" s="121">
        <v>104</v>
      </c>
      <c r="B105" s="121">
        <v>4</v>
      </c>
      <c r="C105">
        <f t="shared" si="3"/>
        <v>209</v>
      </c>
    </row>
    <row r="106" spans="1:3" x14ac:dyDescent="0.25">
      <c r="A106" s="121">
        <v>105</v>
      </c>
      <c r="B106" s="121">
        <v>4</v>
      </c>
      <c r="C106">
        <f t="shared" si="3"/>
        <v>213</v>
      </c>
    </row>
    <row r="107" spans="1:3" x14ac:dyDescent="0.25">
      <c r="A107" s="121">
        <v>106</v>
      </c>
      <c r="B107" s="121">
        <v>4</v>
      </c>
      <c r="C107">
        <f t="shared" si="3"/>
        <v>217</v>
      </c>
    </row>
    <row r="108" spans="1:3" x14ac:dyDescent="0.25">
      <c r="A108" s="121">
        <v>107</v>
      </c>
      <c r="B108" s="121">
        <v>4</v>
      </c>
      <c r="C108">
        <f t="shared" si="3"/>
        <v>221</v>
      </c>
    </row>
    <row r="109" spans="1:3" x14ac:dyDescent="0.25">
      <c r="A109" s="121">
        <v>108</v>
      </c>
      <c r="B109" s="121">
        <v>4</v>
      </c>
      <c r="C109">
        <f t="shared" si="3"/>
        <v>225</v>
      </c>
    </row>
    <row r="110" spans="1:3" x14ac:dyDescent="0.25">
      <c r="A110" s="121">
        <v>109</v>
      </c>
      <c r="B110" s="121">
        <v>4</v>
      </c>
      <c r="C110">
        <f t="shared" si="3"/>
        <v>229</v>
      </c>
    </row>
    <row r="111" spans="1:3" x14ac:dyDescent="0.25">
      <c r="A111" s="121">
        <v>110</v>
      </c>
      <c r="B111" s="121">
        <v>4</v>
      </c>
      <c r="C111">
        <f t="shared" si="3"/>
        <v>233</v>
      </c>
    </row>
    <row r="112" spans="1:3" x14ac:dyDescent="0.25">
      <c r="A112" s="121">
        <v>111</v>
      </c>
      <c r="B112" s="121">
        <v>10</v>
      </c>
      <c r="C112">
        <f>$C$111+((A112-$A$111)*B112)</f>
        <v>243</v>
      </c>
    </row>
    <row r="113" spans="1:3" x14ac:dyDescent="0.25">
      <c r="A113" s="121">
        <v>112</v>
      </c>
      <c r="B113" s="121">
        <v>10</v>
      </c>
      <c r="C113">
        <f t="shared" ref="C113:C130" si="4">$C$111+((A113-$A$111)*B113)</f>
        <v>253</v>
      </c>
    </row>
    <row r="114" spans="1:3" x14ac:dyDescent="0.25">
      <c r="A114" s="121">
        <v>113</v>
      </c>
      <c r="B114" s="121">
        <v>10</v>
      </c>
      <c r="C114">
        <f t="shared" si="4"/>
        <v>263</v>
      </c>
    </row>
    <row r="115" spans="1:3" x14ac:dyDescent="0.25">
      <c r="A115" s="121">
        <v>114</v>
      </c>
      <c r="B115" s="121">
        <v>10</v>
      </c>
      <c r="C115">
        <f t="shared" si="4"/>
        <v>273</v>
      </c>
    </row>
    <row r="116" spans="1:3" x14ac:dyDescent="0.25">
      <c r="A116" s="121">
        <v>115</v>
      </c>
      <c r="B116" s="121">
        <v>10</v>
      </c>
      <c r="C116">
        <f t="shared" si="4"/>
        <v>283</v>
      </c>
    </row>
    <row r="117" spans="1:3" x14ac:dyDescent="0.25">
      <c r="A117" s="121">
        <v>116</v>
      </c>
      <c r="B117" s="121">
        <v>10</v>
      </c>
      <c r="C117">
        <f t="shared" si="4"/>
        <v>293</v>
      </c>
    </row>
    <row r="118" spans="1:3" x14ac:dyDescent="0.25">
      <c r="A118" s="121">
        <v>117</v>
      </c>
      <c r="B118" s="121">
        <v>10</v>
      </c>
      <c r="C118">
        <f t="shared" si="4"/>
        <v>303</v>
      </c>
    </row>
    <row r="119" spans="1:3" x14ac:dyDescent="0.25">
      <c r="A119" s="121">
        <v>118</v>
      </c>
      <c r="B119" s="121">
        <v>10</v>
      </c>
      <c r="C119">
        <f t="shared" si="4"/>
        <v>313</v>
      </c>
    </row>
    <row r="120" spans="1:3" x14ac:dyDescent="0.25">
      <c r="A120" s="121">
        <v>119</v>
      </c>
      <c r="B120" s="121">
        <v>10</v>
      </c>
      <c r="C120">
        <f t="shared" si="4"/>
        <v>323</v>
      </c>
    </row>
    <row r="121" spans="1:3" x14ac:dyDescent="0.25">
      <c r="A121" s="121">
        <v>120</v>
      </c>
      <c r="B121" s="121">
        <v>10</v>
      </c>
      <c r="C121">
        <f t="shared" si="4"/>
        <v>333</v>
      </c>
    </row>
    <row r="122" spans="1:3" x14ac:dyDescent="0.25">
      <c r="A122" s="121">
        <v>121</v>
      </c>
      <c r="B122" s="121">
        <v>10</v>
      </c>
      <c r="C122">
        <f t="shared" si="4"/>
        <v>343</v>
      </c>
    </row>
    <row r="123" spans="1:3" x14ac:dyDescent="0.25">
      <c r="A123" s="121">
        <v>122</v>
      </c>
      <c r="B123" s="121">
        <v>10</v>
      </c>
      <c r="C123">
        <f t="shared" si="4"/>
        <v>353</v>
      </c>
    </row>
    <row r="124" spans="1:3" x14ac:dyDescent="0.25">
      <c r="A124" s="121">
        <v>123</v>
      </c>
      <c r="B124" s="121">
        <v>10</v>
      </c>
      <c r="C124">
        <f t="shared" si="4"/>
        <v>363</v>
      </c>
    </row>
    <row r="125" spans="1:3" x14ac:dyDescent="0.25">
      <c r="A125" s="121">
        <v>124</v>
      </c>
      <c r="B125" s="121">
        <v>10</v>
      </c>
      <c r="C125">
        <f t="shared" si="4"/>
        <v>373</v>
      </c>
    </row>
    <row r="126" spans="1:3" x14ac:dyDescent="0.25">
      <c r="A126" s="121">
        <v>125</v>
      </c>
      <c r="B126" s="121">
        <v>10</v>
      </c>
      <c r="C126">
        <f t="shared" si="4"/>
        <v>383</v>
      </c>
    </row>
    <row r="127" spans="1:3" x14ac:dyDescent="0.25">
      <c r="A127" s="121">
        <v>126</v>
      </c>
      <c r="B127" s="121">
        <v>10</v>
      </c>
      <c r="C127">
        <f t="shared" si="4"/>
        <v>393</v>
      </c>
    </row>
    <row r="128" spans="1:3" x14ac:dyDescent="0.25">
      <c r="A128" s="121">
        <v>127</v>
      </c>
      <c r="B128" s="121">
        <v>10</v>
      </c>
      <c r="C128">
        <f t="shared" si="4"/>
        <v>403</v>
      </c>
    </row>
    <row r="129" spans="1:3" x14ac:dyDescent="0.25">
      <c r="A129" s="121">
        <v>128</v>
      </c>
      <c r="B129" s="121">
        <v>10</v>
      </c>
      <c r="C129">
        <f t="shared" si="4"/>
        <v>413</v>
      </c>
    </row>
    <row r="130" spans="1:3" x14ac:dyDescent="0.25">
      <c r="A130" s="121">
        <v>129</v>
      </c>
      <c r="B130" s="121">
        <v>10</v>
      </c>
      <c r="C130">
        <f t="shared" si="4"/>
        <v>423</v>
      </c>
    </row>
    <row r="131" spans="1:3" x14ac:dyDescent="0.25">
      <c r="A131" s="121">
        <v>130</v>
      </c>
      <c r="B131" s="121">
        <v>10</v>
      </c>
      <c r="C131">
        <f>$C$111+((A131-$A$111)*B131)</f>
        <v>433</v>
      </c>
    </row>
    <row r="132" spans="1:3" x14ac:dyDescent="0.25">
      <c r="A132" s="121">
        <v>131</v>
      </c>
      <c r="B132" s="121">
        <v>50</v>
      </c>
      <c r="C132">
        <f>$C$131+((A132-$A$131)*B132)</f>
        <v>483</v>
      </c>
    </row>
    <row r="133" spans="1:3" x14ac:dyDescent="0.25">
      <c r="A133" s="121">
        <v>132</v>
      </c>
      <c r="B133" s="121">
        <v>50</v>
      </c>
      <c r="C133">
        <f t="shared" ref="C133:C151" si="5">$C$131+((A133-$A$131)*B133)</f>
        <v>533</v>
      </c>
    </row>
    <row r="134" spans="1:3" x14ac:dyDescent="0.25">
      <c r="A134" s="121">
        <v>133</v>
      </c>
      <c r="B134" s="121">
        <v>50</v>
      </c>
      <c r="C134">
        <f t="shared" si="5"/>
        <v>583</v>
      </c>
    </row>
    <row r="135" spans="1:3" x14ac:dyDescent="0.25">
      <c r="A135" s="121">
        <v>134</v>
      </c>
      <c r="B135" s="121">
        <v>50</v>
      </c>
      <c r="C135">
        <f t="shared" si="5"/>
        <v>633</v>
      </c>
    </row>
    <row r="136" spans="1:3" x14ac:dyDescent="0.25">
      <c r="A136" s="121">
        <v>135</v>
      </c>
      <c r="B136" s="121">
        <v>50</v>
      </c>
      <c r="C136">
        <f t="shared" si="5"/>
        <v>683</v>
      </c>
    </row>
    <row r="137" spans="1:3" x14ac:dyDescent="0.25">
      <c r="A137" s="121">
        <v>136</v>
      </c>
      <c r="B137" s="121">
        <v>50</v>
      </c>
      <c r="C137">
        <f t="shared" si="5"/>
        <v>733</v>
      </c>
    </row>
    <row r="138" spans="1:3" x14ac:dyDescent="0.25">
      <c r="A138" s="121">
        <v>137</v>
      </c>
      <c r="B138" s="121">
        <v>50</v>
      </c>
      <c r="C138">
        <f t="shared" si="5"/>
        <v>783</v>
      </c>
    </row>
    <row r="139" spans="1:3" x14ac:dyDescent="0.25">
      <c r="A139" s="121">
        <v>138</v>
      </c>
      <c r="B139" s="121">
        <v>50</v>
      </c>
      <c r="C139">
        <f t="shared" si="5"/>
        <v>833</v>
      </c>
    </row>
    <row r="140" spans="1:3" x14ac:dyDescent="0.25">
      <c r="A140" s="121">
        <v>139</v>
      </c>
      <c r="B140" s="121">
        <v>50</v>
      </c>
      <c r="C140">
        <f t="shared" si="5"/>
        <v>883</v>
      </c>
    </row>
    <row r="141" spans="1:3" x14ac:dyDescent="0.25">
      <c r="A141" s="121">
        <v>140</v>
      </c>
      <c r="B141" s="121">
        <v>50</v>
      </c>
      <c r="C141">
        <f t="shared" si="5"/>
        <v>933</v>
      </c>
    </row>
    <row r="142" spans="1:3" x14ac:dyDescent="0.25">
      <c r="A142" s="121">
        <v>141</v>
      </c>
      <c r="B142" s="121">
        <v>50</v>
      </c>
      <c r="C142">
        <f t="shared" si="5"/>
        <v>983</v>
      </c>
    </row>
    <row r="143" spans="1:3" x14ac:dyDescent="0.25">
      <c r="A143" s="121">
        <v>142</v>
      </c>
      <c r="B143" s="121">
        <v>50</v>
      </c>
      <c r="C143">
        <f t="shared" si="5"/>
        <v>1033</v>
      </c>
    </row>
    <row r="144" spans="1:3" x14ac:dyDescent="0.25">
      <c r="A144" s="121">
        <v>143</v>
      </c>
      <c r="B144" s="121">
        <v>50</v>
      </c>
      <c r="C144">
        <f t="shared" si="5"/>
        <v>1083</v>
      </c>
    </row>
    <row r="145" spans="1:3" x14ac:dyDescent="0.25">
      <c r="A145" s="121">
        <v>144</v>
      </c>
      <c r="B145" s="121">
        <v>50</v>
      </c>
      <c r="C145">
        <f t="shared" si="5"/>
        <v>1133</v>
      </c>
    </row>
    <row r="146" spans="1:3" x14ac:dyDescent="0.25">
      <c r="A146" s="121">
        <v>145</v>
      </c>
      <c r="B146" s="121">
        <v>50</v>
      </c>
      <c r="C146">
        <f t="shared" si="5"/>
        <v>1183</v>
      </c>
    </row>
    <row r="147" spans="1:3" x14ac:dyDescent="0.25">
      <c r="A147" s="121">
        <v>146</v>
      </c>
      <c r="B147" s="121">
        <v>50</v>
      </c>
      <c r="C147">
        <f t="shared" si="5"/>
        <v>1233</v>
      </c>
    </row>
    <row r="148" spans="1:3" x14ac:dyDescent="0.25">
      <c r="A148" s="121">
        <v>147</v>
      </c>
      <c r="B148" s="121">
        <v>50</v>
      </c>
      <c r="C148">
        <f t="shared" si="5"/>
        <v>1283</v>
      </c>
    </row>
    <row r="149" spans="1:3" x14ac:dyDescent="0.25">
      <c r="A149" s="121">
        <v>148</v>
      </c>
      <c r="B149" s="121">
        <v>50</v>
      </c>
      <c r="C149">
        <f t="shared" si="5"/>
        <v>1333</v>
      </c>
    </row>
    <row r="150" spans="1:3" x14ac:dyDescent="0.25">
      <c r="A150" s="121">
        <v>149</v>
      </c>
      <c r="B150" s="121">
        <v>50</v>
      </c>
      <c r="C150">
        <f t="shared" si="5"/>
        <v>1383</v>
      </c>
    </row>
    <row r="151" spans="1:3" x14ac:dyDescent="0.25">
      <c r="A151" s="121">
        <v>150</v>
      </c>
      <c r="B151" s="121">
        <v>50</v>
      </c>
      <c r="C151">
        <f t="shared" si="5"/>
        <v>1433</v>
      </c>
    </row>
    <row r="152" spans="1:3" x14ac:dyDescent="0.25">
      <c r="A152" s="121">
        <v>151</v>
      </c>
      <c r="B152" s="121">
        <v>60</v>
      </c>
      <c r="C152">
        <f>$C$151+((A152-$A$151)*B152)</f>
        <v>1493</v>
      </c>
    </row>
    <row r="153" spans="1:3" x14ac:dyDescent="0.25">
      <c r="A153" s="121">
        <v>152</v>
      </c>
      <c r="B153" s="121">
        <v>60</v>
      </c>
      <c r="C153">
        <f t="shared" ref="C153:C171" si="6">$C$151+((A153-$A$151)*B153)</f>
        <v>1553</v>
      </c>
    </row>
    <row r="154" spans="1:3" x14ac:dyDescent="0.25">
      <c r="A154" s="121">
        <v>153</v>
      </c>
      <c r="B154" s="121">
        <v>60</v>
      </c>
      <c r="C154">
        <f t="shared" si="6"/>
        <v>1613</v>
      </c>
    </row>
    <row r="155" spans="1:3" x14ac:dyDescent="0.25">
      <c r="A155" s="121">
        <v>154</v>
      </c>
      <c r="B155" s="121">
        <v>60</v>
      </c>
      <c r="C155">
        <f t="shared" si="6"/>
        <v>1673</v>
      </c>
    </row>
    <row r="156" spans="1:3" x14ac:dyDescent="0.25">
      <c r="A156" s="121">
        <v>155</v>
      </c>
      <c r="B156" s="121">
        <v>60</v>
      </c>
      <c r="C156">
        <f t="shared" si="6"/>
        <v>1733</v>
      </c>
    </row>
    <row r="157" spans="1:3" x14ac:dyDescent="0.25">
      <c r="A157" s="121">
        <v>156</v>
      </c>
      <c r="B157" s="121">
        <v>60</v>
      </c>
      <c r="C157">
        <f t="shared" si="6"/>
        <v>1793</v>
      </c>
    </row>
    <row r="158" spans="1:3" x14ac:dyDescent="0.25">
      <c r="A158" s="121">
        <v>157</v>
      </c>
      <c r="B158" s="121">
        <v>60</v>
      </c>
      <c r="C158">
        <f t="shared" si="6"/>
        <v>1853</v>
      </c>
    </row>
    <row r="159" spans="1:3" x14ac:dyDescent="0.25">
      <c r="A159" s="121">
        <v>158</v>
      </c>
      <c r="B159" s="121">
        <v>60</v>
      </c>
      <c r="C159">
        <f t="shared" si="6"/>
        <v>1913</v>
      </c>
    </row>
    <row r="160" spans="1:3" x14ac:dyDescent="0.25">
      <c r="A160" s="121">
        <v>159</v>
      </c>
      <c r="B160" s="121">
        <v>60</v>
      </c>
      <c r="C160">
        <f t="shared" si="6"/>
        <v>1973</v>
      </c>
    </row>
    <row r="161" spans="1:3" x14ac:dyDescent="0.25">
      <c r="A161" s="121">
        <v>160</v>
      </c>
      <c r="B161" s="121">
        <v>60</v>
      </c>
      <c r="C161">
        <f t="shared" si="6"/>
        <v>2033</v>
      </c>
    </row>
    <row r="162" spans="1:3" x14ac:dyDescent="0.25">
      <c r="A162" s="121">
        <v>161</v>
      </c>
      <c r="B162" s="121">
        <v>60</v>
      </c>
      <c r="C162">
        <f t="shared" si="6"/>
        <v>2093</v>
      </c>
    </row>
    <row r="163" spans="1:3" x14ac:dyDescent="0.25">
      <c r="A163" s="121">
        <v>162</v>
      </c>
      <c r="B163" s="121">
        <v>60</v>
      </c>
      <c r="C163">
        <f t="shared" si="6"/>
        <v>2153</v>
      </c>
    </row>
    <row r="164" spans="1:3" x14ac:dyDescent="0.25">
      <c r="A164" s="121">
        <v>163</v>
      </c>
      <c r="B164" s="121">
        <v>60</v>
      </c>
      <c r="C164">
        <f t="shared" si="6"/>
        <v>2213</v>
      </c>
    </row>
    <row r="165" spans="1:3" x14ac:dyDescent="0.25">
      <c r="A165" s="121">
        <v>164</v>
      </c>
      <c r="B165" s="121">
        <v>60</v>
      </c>
      <c r="C165">
        <f t="shared" si="6"/>
        <v>2273</v>
      </c>
    </row>
    <row r="166" spans="1:3" x14ac:dyDescent="0.25">
      <c r="A166" s="121">
        <v>165</v>
      </c>
      <c r="B166" s="121">
        <v>60</v>
      </c>
      <c r="C166">
        <f>$C$151+((A166-$A$151)*B166)</f>
        <v>2333</v>
      </c>
    </row>
    <row r="167" spans="1:3" x14ac:dyDescent="0.25">
      <c r="A167" s="121">
        <v>166</v>
      </c>
      <c r="B167" s="121">
        <v>60</v>
      </c>
      <c r="C167">
        <f t="shared" si="6"/>
        <v>2393</v>
      </c>
    </row>
    <row r="168" spans="1:3" x14ac:dyDescent="0.25">
      <c r="A168" s="121">
        <v>167</v>
      </c>
      <c r="B168" s="121">
        <v>60</v>
      </c>
      <c r="C168">
        <f t="shared" si="6"/>
        <v>2453</v>
      </c>
    </row>
    <row r="169" spans="1:3" x14ac:dyDescent="0.25">
      <c r="A169" s="121">
        <v>168</v>
      </c>
      <c r="B169" s="121">
        <v>60</v>
      </c>
      <c r="C169">
        <f t="shared" si="6"/>
        <v>2513</v>
      </c>
    </row>
    <row r="170" spans="1:3" x14ac:dyDescent="0.25">
      <c r="A170" s="121">
        <v>169</v>
      </c>
      <c r="B170" s="121">
        <v>60</v>
      </c>
      <c r="C170">
        <f t="shared" si="6"/>
        <v>2573</v>
      </c>
    </row>
    <row r="171" spans="1:3" x14ac:dyDescent="0.25">
      <c r="A171" s="121">
        <v>170</v>
      </c>
      <c r="B171" s="121">
        <v>60</v>
      </c>
      <c r="C171">
        <f t="shared" si="6"/>
        <v>2633</v>
      </c>
    </row>
    <row r="172" spans="1:3" x14ac:dyDescent="0.25">
      <c r="A172" s="121">
        <v>171</v>
      </c>
      <c r="B172" s="121">
        <v>65</v>
      </c>
      <c r="C172">
        <f>$C$171+((A172-$A$171)*B172)</f>
        <v>2698</v>
      </c>
    </row>
    <row r="173" spans="1:3" x14ac:dyDescent="0.25">
      <c r="A173" s="121">
        <v>172</v>
      </c>
      <c r="B173" s="121">
        <v>65</v>
      </c>
      <c r="C173">
        <f>$C$171+((A173-$A$171)*B173)</f>
        <v>2763</v>
      </c>
    </row>
    <row r="174" spans="1:3" x14ac:dyDescent="0.25">
      <c r="A174" s="121">
        <v>173</v>
      </c>
      <c r="B174" s="121">
        <v>65</v>
      </c>
      <c r="C174">
        <f>$C$171+((A174-$A$171)*B174)</f>
        <v>2828</v>
      </c>
    </row>
    <row r="175" spans="1:3" x14ac:dyDescent="0.25">
      <c r="A175" s="121">
        <v>174</v>
      </c>
      <c r="B175" s="121">
        <v>65</v>
      </c>
      <c r="C175">
        <f t="shared" ref="C175:C236" si="7">$C$171+((A175-$A$171)*B175)</f>
        <v>2893</v>
      </c>
    </row>
    <row r="176" spans="1:3" x14ac:dyDescent="0.25">
      <c r="A176" s="121">
        <v>175</v>
      </c>
      <c r="B176" s="121">
        <v>65</v>
      </c>
      <c r="C176">
        <f t="shared" si="7"/>
        <v>2958</v>
      </c>
    </row>
    <row r="177" spans="1:3" x14ac:dyDescent="0.25">
      <c r="A177" s="121">
        <v>176</v>
      </c>
      <c r="B177" s="121">
        <v>65</v>
      </c>
      <c r="C177">
        <f t="shared" si="7"/>
        <v>3023</v>
      </c>
    </row>
    <row r="178" spans="1:3" x14ac:dyDescent="0.25">
      <c r="A178" s="121">
        <v>177</v>
      </c>
      <c r="B178" s="121">
        <v>65</v>
      </c>
      <c r="C178">
        <f t="shared" si="7"/>
        <v>3088</v>
      </c>
    </row>
    <row r="179" spans="1:3" x14ac:dyDescent="0.25">
      <c r="A179" s="121">
        <v>178</v>
      </c>
      <c r="B179" s="121">
        <v>65</v>
      </c>
      <c r="C179">
        <f t="shared" si="7"/>
        <v>3153</v>
      </c>
    </row>
    <row r="180" spans="1:3" x14ac:dyDescent="0.25">
      <c r="A180" s="121">
        <v>179</v>
      </c>
      <c r="B180" s="121">
        <v>65</v>
      </c>
      <c r="C180">
        <f t="shared" si="7"/>
        <v>3218</v>
      </c>
    </row>
    <row r="181" spans="1:3" x14ac:dyDescent="0.25">
      <c r="A181" s="121">
        <v>180</v>
      </c>
      <c r="B181" s="121">
        <v>65</v>
      </c>
      <c r="C181">
        <f t="shared" si="7"/>
        <v>3283</v>
      </c>
    </row>
    <row r="182" spans="1:3" x14ac:dyDescent="0.25">
      <c r="A182" s="121">
        <v>181</v>
      </c>
      <c r="B182" s="121">
        <v>65</v>
      </c>
      <c r="C182">
        <f t="shared" si="7"/>
        <v>3348</v>
      </c>
    </row>
    <row r="183" spans="1:3" x14ac:dyDescent="0.25">
      <c r="A183" s="121">
        <v>182</v>
      </c>
      <c r="B183" s="121">
        <v>65</v>
      </c>
      <c r="C183">
        <f t="shared" si="7"/>
        <v>3413</v>
      </c>
    </row>
    <row r="184" spans="1:3" x14ac:dyDescent="0.25">
      <c r="A184" s="121">
        <v>183</v>
      </c>
      <c r="B184" s="121">
        <v>65</v>
      </c>
      <c r="C184">
        <f t="shared" si="7"/>
        <v>3478</v>
      </c>
    </row>
    <row r="185" spans="1:3" x14ac:dyDescent="0.25">
      <c r="A185" s="121">
        <v>184</v>
      </c>
      <c r="B185" s="121">
        <v>65</v>
      </c>
      <c r="C185">
        <f t="shared" si="7"/>
        <v>3543</v>
      </c>
    </row>
    <row r="186" spans="1:3" x14ac:dyDescent="0.25">
      <c r="A186" s="121">
        <v>185</v>
      </c>
      <c r="B186" s="121">
        <v>65</v>
      </c>
      <c r="C186">
        <f t="shared" si="7"/>
        <v>3608</v>
      </c>
    </row>
    <row r="187" spans="1:3" x14ac:dyDescent="0.25">
      <c r="A187" s="121">
        <v>186</v>
      </c>
      <c r="B187" s="121">
        <v>65</v>
      </c>
      <c r="C187">
        <f t="shared" si="7"/>
        <v>3673</v>
      </c>
    </row>
    <row r="188" spans="1:3" x14ac:dyDescent="0.25">
      <c r="A188" s="121">
        <v>187</v>
      </c>
      <c r="B188" s="121">
        <v>65</v>
      </c>
      <c r="C188">
        <f t="shared" si="7"/>
        <v>3738</v>
      </c>
    </row>
    <row r="189" spans="1:3" x14ac:dyDescent="0.25">
      <c r="A189" s="121">
        <v>188</v>
      </c>
      <c r="B189" s="121">
        <v>65</v>
      </c>
      <c r="C189">
        <f t="shared" si="7"/>
        <v>3803</v>
      </c>
    </row>
    <row r="190" spans="1:3" x14ac:dyDescent="0.25">
      <c r="A190" s="121">
        <v>189</v>
      </c>
      <c r="B190" s="121">
        <v>65</v>
      </c>
      <c r="C190">
        <f t="shared" si="7"/>
        <v>3868</v>
      </c>
    </row>
    <row r="191" spans="1:3" x14ac:dyDescent="0.25">
      <c r="A191" s="121">
        <v>190</v>
      </c>
      <c r="B191" s="121">
        <v>65</v>
      </c>
      <c r="C191">
        <f t="shared" si="7"/>
        <v>3933</v>
      </c>
    </row>
    <row r="192" spans="1:3" x14ac:dyDescent="0.25">
      <c r="A192" s="121">
        <v>191</v>
      </c>
      <c r="B192" s="121">
        <v>65</v>
      </c>
      <c r="C192">
        <f t="shared" si="7"/>
        <v>3998</v>
      </c>
    </row>
    <row r="193" spans="1:3" x14ac:dyDescent="0.25">
      <c r="A193" s="121">
        <v>192</v>
      </c>
      <c r="B193" s="121">
        <v>65</v>
      </c>
      <c r="C193">
        <f t="shared" si="7"/>
        <v>4063</v>
      </c>
    </row>
    <row r="194" spans="1:3" x14ac:dyDescent="0.25">
      <c r="A194" s="121">
        <v>193</v>
      </c>
      <c r="B194" s="121">
        <v>65</v>
      </c>
      <c r="C194">
        <f t="shared" si="7"/>
        <v>4128</v>
      </c>
    </row>
    <row r="195" spans="1:3" x14ac:dyDescent="0.25">
      <c r="A195" s="121">
        <v>194</v>
      </c>
      <c r="B195" s="121">
        <v>65</v>
      </c>
      <c r="C195">
        <f t="shared" si="7"/>
        <v>4193</v>
      </c>
    </row>
    <row r="196" spans="1:3" x14ac:dyDescent="0.25">
      <c r="A196" s="121">
        <v>195</v>
      </c>
      <c r="B196" s="121">
        <v>65</v>
      </c>
      <c r="C196">
        <f t="shared" si="7"/>
        <v>4258</v>
      </c>
    </row>
    <row r="197" spans="1:3" x14ac:dyDescent="0.25">
      <c r="A197" s="121">
        <v>196</v>
      </c>
      <c r="B197" s="121">
        <v>65</v>
      </c>
      <c r="C197">
        <f t="shared" si="7"/>
        <v>4323</v>
      </c>
    </row>
    <row r="198" spans="1:3" x14ac:dyDescent="0.25">
      <c r="A198" s="121">
        <v>197</v>
      </c>
      <c r="B198" s="121">
        <v>65</v>
      </c>
      <c r="C198">
        <f t="shared" si="7"/>
        <v>4388</v>
      </c>
    </row>
    <row r="199" spans="1:3" x14ac:dyDescent="0.25">
      <c r="A199" s="121">
        <v>198</v>
      </c>
      <c r="B199" s="121">
        <v>65</v>
      </c>
      <c r="C199">
        <f t="shared" si="7"/>
        <v>4453</v>
      </c>
    </row>
    <row r="200" spans="1:3" x14ac:dyDescent="0.25">
      <c r="A200" s="121">
        <v>199</v>
      </c>
      <c r="B200" s="121">
        <v>65</v>
      </c>
      <c r="C200">
        <f t="shared" si="7"/>
        <v>4518</v>
      </c>
    </row>
    <row r="201" spans="1:3" x14ac:dyDescent="0.25">
      <c r="A201" s="121">
        <v>200</v>
      </c>
      <c r="B201" s="121">
        <v>65</v>
      </c>
      <c r="C201">
        <f t="shared" si="7"/>
        <v>4583</v>
      </c>
    </row>
    <row r="202" spans="1:3" x14ac:dyDescent="0.25">
      <c r="A202" s="121">
        <v>201</v>
      </c>
      <c r="B202" s="121">
        <v>65</v>
      </c>
      <c r="C202">
        <f t="shared" si="7"/>
        <v>4648</v>
      </c>
    </row>
    <row r="203" spans="1:3" x14ac:dyDescent="0.25">
      <c r="A203" s="121">
        <v>202</v>
      </c>
      <c r="B203" s="121">
        <v>65</v>
      </c>
      <c r="C203">
        <f t="shared" si="7"/>
        <v>4713</v>
      </c>
    </row>
    <row r="204" spans="1:3" x14ac:dyDescent="0.25">
      <c r="A204" s="121">
        <v>203</v>
      </c>
      <c r="B204" s="121">
        <v>65</v>
      </c>
      <c r="C204">
        <f t="shared" si="7"/>
        <v>4778</v>
      </c>
    </row>
    <row r="205" spans="1:3" x14ac:dyDescent="0.25">
      <c r="A205" s="121">
        <v>204</v>
      </c>
      <c r="B205" s="121">
        <v>65</v>
      </c>
      <c r="C205">
        <f t="shared" si="7"/>
        <v>4843</v>
      </c>
    </row>
    <row r="206" spans="1:3" x14ac:dyDescent="0.25">
      <c r="A206" s="121">
        <v>205</v>
      </c>
      <c r="B206" s="121">
        <v>65</v>
      </c>
      <c r="C206">
        <f t="shared" si="7"/>
        <v>4908</v>
      </c>
    </row>
    <row r="207" spans="1:3" x14ac:dyDescent="0.25">
      <c r="A207" s="121">
        <v>206</v>
      </c>
      <c r="B207" s="121">
        <v>65</v>
      </c>
      <c r="C207">
        <f t="shared" si="7"/>
        <v>4973</v>
      </c>
    </row>
    <row r="208" spans="1:3" x14ac:dyDescent="0.25">
      <c r="A208" s="121">
        <v>207</v>
      </c>
      <c r="B208" s="121">
        <v>65</v>
      </c>
      <c r="C208">
        <f t="shared" si="7"/>
        <v>5038</v>
      </c>
    </row>
    <row r="209" spans="1:3" x14ac:dyDescent="0.25">
      <c r="A209" s="121">
        <v>208</v>
      </c>
      <c r="B209" s="121">
        <v>65</v>
      </c>
      <c r="C209">
        <f t="shared" si="7"/>
        <v>5103</v>
      </c>
    </row>
    <row r="210" spans="1:3" x14ac:dyDescent="0.25">
      <c r="A210" s="121">
        <v>209</v>
      </c>
      <c r="B210" s="121">
        <v>65</v>
      </c>
      <c r="C210">
        <f t="shared" si="7"/>
        <v>5168</v>
      </c>
    </row>
    <row r="211" spans="1:3" x14ac:dyDescent="0.25">
      <c r="A211" s="121">
        <v>210</v>
      </c>
      <c r="B211" s="121">
        <v>65</v>
      </c>
      <c r="C211">
        <f t="shared" si="7"/>
        <v>5233</v>
      </c>
    </row>
    <row r="212" spans="1:3" x14ac:dyDescent="0.25">
      <c r="A212" s="121">
        <v>211</v>
      </c>
      <c r="B212" s="121">
        <v>65</v>
      </c>
      <c r="C212">
        <f t="shared" si="7"/>
        <v>5298</v>
      </c>
    </row>
    <row r="213" spans="1:3" x14ac:dyDescent="0.25">
      <c r="A213" s="121">
        <v>212</v>
      </c>
      <c r="B213" s="121">
        <v>65</v>
      </c>
      <c r="C213">
        <f t="shared" si="7"/>
        <v>5363</v>
      </c>
    </row>
    <row r="214" spans="1:3" x14ac:dyDescent="0.25">
      <c r="A214" s="121">
        <v>213</v>
      </c>
      <c r="B214" s="121">
        <v>65</v>
      </c>
      <c r="C214">
        <f t="shared" si="7"/>
        <v>5428</v>
      </c>
    </row>
    <row r="215" spans="1:3" x14ac:dyDescent="0.25">
      <c r="A215" s="121">
        <v>214</v>
      </c>
      <c r="B215" s="121">
        <v>65</v>
      </c>
      <c r="C215">
        <f t="shared" si="7"/>
        <v>5493</v>
      </c>
    </row>
    <row r="216" spans="1:3" x14ac:dyDescent="0.25">
      <c r="A216" s="121">
        <v>215</v>
      </c>
      <c r="B216" s="121">
        <v>65</v>
      </c>
      <c r="C216">
        <f t="shared" si="7"/>
        <v>5558</v>
      </c>
    </row>
    <row r="217" spans="1:3" x14ac:dyDescent="0.25">
      <c r="A217" s="121">
        <v>216</v>
      </c>
      <c r="B217" s="121">
        <v>65</v>
      </c>
      <c r="C217">
        <f t="shared" si="7"/>
        <v>5623</v>
      </c>
    </row>
    <row r="218" spans="1:3" x14ac:dyDescent="0.25">
      <c r="A218" s="121">
        <v>217</v>
      </c>
      <c r="B218" s="121">
        <v>65</v>
      </c>
      <c r="C218">
        <f t="shared" si="7"/>
        <v>5688</v>
      </c>
    </row>
    <row r="219" spans="1:3" x14ac:dyDescent="0.25">
      <c r="A219" s="121">
        <v>218</v>
      </c>
      <c r="B219" s="121">
        <v>65</v>
      </c>
      <c r="C219">
        <f t="shared" si="7"/>
        <v>5753</v>
      </c>
    </row>
    <row r="220" spans="1:3" x14ac:dyDescent="0.25">
      <c r="A220" s="121">
        <v>219</v>
      </c>
      <c r="B220" s="121">
        <v>65</v>
      </c>
      <c r="C220">
        <f t="shared" si="7"/>
        <v>5818</v>
      </c>
    </row>
    <row r="221" spans="1:3" x14ac:dyDescent="0.25">
      <c r="A221" s="121">
        <v>220</v>
      </c>
      <c r="B221" s="121">
        <v>65</v>
      </c>
      <c r="C221">
        <f t="shared" si="7"/>
        <v>5883</v>
      </c>
    </row>
    <row r="222" spans="1:3" x14ac:dyDescent="0.25">
      <c r="A222" s="121">
        <v>221</v>
      </c>
      <c r="B222" s="121">
        <v>65</v>
      </c>
      <c r="C222">
        <f t="shared" si="7"/>
        <v>5948</v>
      </c>
    </row>
    <row r="223" spans="1:3" x14ac:dyDescent="0.25">
      <c r="A223" s="121">
        <v>222</v>
      </c>
      <c r="B223" s="121">
        <v>65</v>
      </c>
      <c r="C223">
        <f t="shared" si="7"/>
        <v>6013</v>
      </c>
    </row>
    <row r="224" spans="1:3" x14ac:dyDescent="0.25">
      <c r="A224" s="121">
        <v>223</v>
      </c>
      <c r="B224" s="121">
        <v>65</v>
      </c>
      <c r="C224">
        <f t="shared" si="7"/>
        <v>6078</v>
      </c>
    </row>
    <row r="225" spans="1:3" x14ac:dyDescent="0.25">
      <c r="A225" s="121">
        <v>224</v>
      </c>
      <c r="B225" s="121">
        <v>65</v>
      </c>
      <c r="C225">
        <f t="shared" si="7"/>
        <v>6143</v>
      </c>
    </row>
    <row r="226" spans="1:3" x14ac:dyDescent="0.25">
      <c r="A226" s="121">
        <v>225</v>
      </c>
      <c r="B226" s="121">
        <v>65</v>
      </c>
      <c r="C226">
        <f t="shared" si="7"/>
        <v>6208</v>
      </c>
    </row>
    <row r="227" spans="1:3" x14ac:dyDescent="0.25">
      <c r="A227" s="121">
        <v>226</v>
      </c>
      <c r="B227" s="121">
        <v>65</v>
      </c>
      <c r="C227">
        <f t="shared" si="7"/>
        <v>6273</v>
      </c>
    </row>
    <row r="228" spans="1:3" x14ac:dyDescent="0.25">
      <c r="A228" s="121">
        <v>227</v>
      </c>
      <c r="B228" s="121">
        <v>65</v>
      </c>
      <c r="C228">
        <f t="shared" si="7"/>
        <v>6338</v>
      </c>
    </row>
    <row r="229" spans="1:3" x14ac:dyDescent="0.25">
      <c r="A229" s="121">
        <v>228</v>
      </c>
      <c r="B229" s="121">
        <v>65</v>
      </c>
      <c r="C229">
        <f t="shared" si="7"/>
        <v>6403</v>
      </c>
    </row>
    <row r="230" spans="1:3" x14ac:dyDescent="0.25">
      <c r="A230" s="121">
        <v>229</v>
      </c>
      <c r="B230" s="121">
        <v>65</v>
      </c>
      <c r="C230">
        <f t="shared" si="7"/>
        <v>6468</v>
      </c>
    </row>
    <row r="231" spans="1:3" x14ac:dyDescent="0.25">
      <c r="A231" s="121">
        <v>230</v>
      </c>
      <c r="B231" s="121">
        <v>65</v>
      </c>
      <c r="C231">
        <f t="shared" si="7"/>
        <v>6533</v>
      </c>
    </row>
    <row r="232" spans="1:3" x14ac:dyDescent="0.25">
      <c r="A232" s="121">
        <v>231</v>
      </c>
      <c r="B232" s="121">
        <v>65</v>
      </c>
      <c r="C232">
        <f t="shared" si="7"/>
        <v>6598</v>
      </c>
    </row>
    <row r="233" spans="1:3" x14ac:dyDescent="0.25">
      <c r="A233" s="121">
        <v>232</v>
      </c>
      <c r="B233" s="121">
        <v>65</v>
      </c>
      <c r="C233">
        <f t="shared" si="7"/>
        <v>6663</v>
      </c>
    </row>
    <row r="234" spans="1:3" x14ac:dyDescent="0.25">
      <c r="A234" s="121">
        <v>233</v>
      </c>
      <c r="B234" s="121">
        <v>65</v>
      </c>
      <c r="C234">
        <f t="shared" si="7"/>
        <v>6728</v>
      </c>
    </row>
    <row r="235" spans="1:3" x14ac:dyDescent="0.25">
      <c r="A235" s="121">
        <v>234</v>
      </c>
      <c r="B235" s="121">
        <v>65</v>
      </c>
      <c r="C235">
        <f t="shared" si="7"/>
        <v>6793</v>
      </c>
    </row>
    <row r="236" spans="1:3" x14ac:dyDescent="0.25">
      <c r="A236" s="121">
        <v>235</v>
      </c>
      <c r="B236" s="121">
        <v>65</v>
      </c>
      <c r="C236">
        <f t="shared" si="7"/>
        <v>6858</v>
      </c>
    </row>
    <row r="237" spans="1:3" x14ac:dyDescent="0.25">
      <c r="A237" s="121">
        <v>236</v>
      </c>
      <c r="B237" s="121">
        <v>65</v>
      </c>
      <c r="C237">
        <f t="shared" ref="C237:C300" si="8">$C$171+((A237-$A$171)*B237)</f>
        <v>6923</v>
      </c>
    </row>
    <row r="238" spans="1:3" x14ac:dyDescent="0.25">
      <c r="A238" s="121">
        <v>237</v>
      </c>
      <c r="B238" s="121">
        <v>65</v>
      </c>
      <c r="C238">
        <f t="shared" si="8"/>
        <v>6988</v>
      </c>
    </row>
    <row r="239" spans="1:3" x14ac:dyDescent="0.25">
      <c r="A239" s="121">
        <v>238</v>
      </c>
      <c r="B239" s="121">
        <v>65</v>
      </c>
      <c r="C239">
        <f t="shared" si="8"/>
        <v>7053</v>
      </c>
    </row>
    <row r="240" spans="1:3" x14ac:dyDescent="0.25">
      <c r="A240" s="121">
        <v>239</v>
      </c>
      <c r="B240" s="121">
        <v>65</v>
      </c>
      <c r="C240">
        <f t="shared" si="8"/>
        <v>7118</v>
      </c>
    </row>
    <row r="241" spans="1:3" x14ac:dyDescent="0.25">
      <c r="A241" s="121">
        <v>240</v>
      </c>
      <c r="B241" s="121">
        <v>65</v>
      </c>
      <c r="C241">
        <f t="shared" si="8"/>
        <v>7183</v>
      </c>
    </row>
    <row r="242" spans="1:3" x14ac:dyDescent="0.25">
      <c r="A242" s="121">
        <v>241</v>
      </c>
      <c r="B242" s="121">
        <v>65</v>
      </c>
      <c r="C242">
        <f t="shared" si="8"/>
        <v>7248</v>
      </c>
    </row>
    <row r="243" spans="1:3" x14ac:dyDescent="0.25">
      <c r="A243" s="121">
        <v>242</v>
      </c>
      <c r="B243" s="121">
        <v>65</v>
      </c>
      <c r="C243">
        <f t="shared" si="8"/>
        <v>7313</v>
      </c>
    </row>
    <row r="244" spans="1:3" x14ac:dyDescent="0.25">
      <c r="A244" s="121">
        <v>243</v>
      </c>
      <c r="B244" s="121">
        <v>65</v>
      </c>
      <c r="C244">
        <f t="shared" si="8"/>
        <v>7378</v>
      </c>
    </row>
    <row r="245" spans="1:3" x14ac:dyDescent="0.25">
      <c r="A245" s="121">
        <v>244</v>
      </c>
      <c r="B245" s="121">
        <v>65</v>
      </c>
      <c r="C245">
        <f t="shared" si="8"/>
        <v>7443</v>
      </c>
    </row>
    <row r="246" spans="1:3" x14ac:dyDescent="0.25">
      <c r="A246" s="121">
        <v>245</v>
      </c>
      <c r="B246" s="121">
        <v>65</v>
      </c>
      <c r="C246">
        <f t="shared" si="8"/>
        <v>7508</v>
      </c>
    </row>
    <row r="247" spans="1:3" x14ac:dyDescent="0.25">
      <c r="A247" s="121">
        <v>246</v>
      </c>
      <c r="B247" s="121">
        <v>65</v>
      </c>
      <c r="C247">
        <f t="shared" si="8"/>
        <v>7573</v>
      </c>
    </row>
    <row r="248" spans="1:3" x14ac:dyDescent="0.25">
      <c r="A248" s="121">
        <v>247</v>
      </c>
      <c r="B248" s="121">
        <v>65</v>
      </c>
      <c r="C248">
        <f t="shared" si="8"/>
        <v>7638</v>
      </c>
    </row>
    <row r="249" spans="1:3" x14ac:dyDescent="0.25">
      <c r="A249" s="121">
        <v>248</v>
      </c>
      <c r="B249" s="121">
        <v>65</v>
      </c>
      <c r="C249">
        <f t="shared" si="8"/>
        <v>7703</v>
      </c>
    </row>
    <row r="250" spans="1:3" x14ac:dyDescent="0.25">
      <c r="A250" s="121">
        <v>249</v>
      </c>
      <c r="B250" s="121">
        <v>65</v>
      </c>
      <c r="C250">
        <f t="shared" si="8"/>
        <v>7768</v>
      </c>
    </row>
    <row r="251" spans="1:3" x14ac:dyDescent="0.25">
      <c r="A251" s="121">
        <v>250</v>
      </c>
      <c r="B251" s="121">
        <v>65</v>
      </c>
      <c r="C251">
        <f t="shared" si="8"/>
        <v>7833</v>
      </c>
    </row>
    <row r="252" spans="1:3" x14ac:dyDescent="0.25">
      <c r="A252" s="121">
        <v>251</v>
      </c>
      <c r="B252" s="121">
        <v>65</v>
      </c>
      <c r="C252">
        <f t="shared" si="8"/>
        <v>7898</v>
      </c>
    </row>
    <row r="253" spans="1:3" x14ac:dyDescent="0.25">
      <c r="A253" s="121">
        <v>252</v>
      </c>
      <c r="B253" s="121">
        <v>65</v>
      </c>
      <c r="C253">
        <f t="shared" si="8"/>
        <v>7963</v>
      </c>
    </row>
    <row r="254" spans="1:3" x14ac:dyDescent="0.25">
      <c r="A254" s="121">
        <v>253</v>
      </c>
      <c r="B254" s="121">
        <v>65</v>
      </c>
      <c r="C254">
        <f t="shared" si="8"/>
        <v>8028</v>
      </c>
    </row>
    <row r="255" spans="1:3" x14ac:dyDescent="0.25">
      <c r="A255" s="121">
        <v>254</v>
      </c>
      <c r="B255" s="121">
        <v>65</v>
      </c>
      <c r="C255">
        <f t="shared" si="8"/>
        <v>8093</v>
      </c>
    </row>
    <row r="256" spans="1:3" x14ac:dyDescent="0.25">
      <c r="A256" s="121">
        <v>255</v>
      </c>
      <c r="B256" s="121">
        <v>65</v>
      </c>
      <c r="C256">
        <f t="shared" si="8"/>
        <v>8158</v>
      </c>
    </row>
    <row r="257" spans="1:3" x14ac:dyDescent="0.25">
      <c r="A257" s="121">
        <v>256</v>
      </c>
      <c r="B257" s="121">
        <v>65</v>
      </c>
      <c r="C257">
        <f t="shared" si="8"/>
        <v>8223</v>
      </c>
    </row>
    <row r="258" spans="1:3" x14ac:dyDescent="0.25">
      <c r="A258" s="121">
        <v>257</v>
      </c>
      <c r="B258" s="121">
        <v>65</v>
      </c>
      <c r="C258">
        <f t="shared" si="8"/>
        <v>8288</v>
      </c>
    </row>
    <row r="259" spans="1:3" x14ac:dyDescent="0.25">
      <c r="A259" s="121">
        <v>258</v>
      </c>
      <c r="B259" s="121">
        <v>65</v>
      </c>
      <c r="C259">
        <f t="shared" si="8"/>
        <v>8353</v>
      </c>
    </row>
    <row r="260" spans="1:3" x14ac:dyDescent="0.25">
      <c r="A260" s="121">
        <v>259</v>
      </c>
      <c r="B260" s="121">
        <v>65</v>
      </c>
      <c r="C260">
        <f t="shared" si="8"/>
        <v>8418</v>
      </c>
    </row>
    <row r="261" spans="1:3" x14ac:dyDescent="0.25">
      <c r="A261" s="121">
        <v>260</v>
      </c>
      <c r="B261" s="121">
        <v>65</v>
      </c>
      <c r="C261">
        <f t="shared" si="8"/>
        <v>8483</v>
      </c>
    </row>
    <row r="262" spans="1:3" x14ac:dyDescent="0.25">
      <c r="A262" s="121">
        <v>261</v>
      </c>
      <c r="B262" s="121">
        <v>65</v>
      </c>
      <c r="C262">
        <f t="shared" si="8"/>
        <v>8548</v>
      </c>
    </row>
    <row r="263" spans="1:3" x14ac:dyDescent="0.25">
      <c r="A263" s="121">
        <v>262</v>
      </c>
      <c r="B263" s="121">
        <v>65</v>
      </c>
      <c r="C263">
        <f t="shared" si="8"/>
        <v>8613</v>
      </c>
    </row>
    <row r="264" spans="1:3" x14ac:dyDescent="0.25">
      <c r="A264" s="121">
        <v>263</v>
      </c>
      <c r="B264" s="121">
        <v>65</v>
      </c>
      <c r="C264">
        <f t="shared" si="8"/>
        <v>8678</v>
      </c>
    </row>
    <row r="265" spans="1:3" x14ac:dyDescent="0.25">
      <c r="A265" s="121">
        <v>264</v>
      </c>
      <c r="B265" s="121">
        <v>65</v>
      </c>
      <c r="C265">
        <f t="shared" si="8"/>
        <v>8743</v>
      </c>
    </row>
    <row r="266" spans="1:3" x14ac:dyDescent="0.25">
      <c r="A266" s="121">
        <v>265</v>
      </c>
      <c r="B266" s="121">
        <v>65</v>
      </c>
      <c r="C266">
        <f t="shared" si="8"/>
        <v>8808</v>
      </c>
    </row>
    <row r="267" spans="1:3" x14ac:dyDescent="0.25">
      <c r="A267" s="121">
        <v>266</v>
      </c>
      <c r="B267" s="121">
        <v>65</v>
      </c>
      <c r="C267">
        <f t="shared" si="8"/>
        <v>8873</v>
      </c>
    </row>
    <row r="268" spans="1:3" x14ac:dyDescent="0.25">
      <c r="A268" s="121">
        <v>267</v>
      </c>
      <c r="B268" s="121">
        <v>65</v>
      </c>
      <c r="C268">
        <f t="shared" si="8"/>
        <v>8938</v>
      </c>
    </row>
    <row r="269" spans="1:3" x14ac:dyDescent="0.25">
      <c r="A269" s="121">
        <v>268</v>
      </c>
      <c r="B269" s="121">
        <v>65</v>
      </c>
      <c r="C269">
        <f t="shared" si="8"/>
        <v>9003</v>
      </c>
    </row>
    <row r="270" spans="1:3" x14ac:dyDescent="0.25">
      <c r="A270" s="121">
        <v>269</v>
      </c>
      <c r="B270" s="121">
        <v>65</v>
      </c>
      <c r="C270">
        <f t="shared" si="8"/>
        <v>9068</v>
      </c>
    </row>
    <row r="271" spans="1:3" x14ac:dyDescent="0.25">
      <c r="A271" s="121">
        <v>270</v>
      </c>
      <c r="B271" s="121">
        <v>65</v>
      </c>
      <c r="C271">
        <f t="shared" si="8"/>
        <v>9133</v>
      </c>
    </row>
    <row r="272" spans="1:3" x14ac:dyDescent="0.25">
      <c r="A272" s="121">
        <v>271</v>
      </c>
      <c r="B272" s="121">
        <v>65</v>
      </c>
      <c r="C272">
        <f t="shared" si="8"/>
        <v>9198</v>
      </c>
    </row>
    <row r="273" spans="1:3" x14ac:dyDescent="0.25">
      <c r="A273" s="121">
        <v>272</v>
      </c>
      <c r="B273" s="121">
        <v>65</v>
      </c>
      <c r="C273">
        <f t="shared" si="8"/>
        <v>9263</v>
      </c>
    </row>
    <row r="274" spans="1:3" x14ac:dyDescent="0.25">
      <c r="A274" s="121">
        <v>273</v>
      </c>
      <c r="B274" s="121">
        <v>65</v>
      </c>
      <c r="C274">
        <f t="shared" si="8"/>
        <v>9328</v>
      </c>
    </row>
    <row r="275" spans="1:3" x14ac:dyDescent="0.25">
      <c r="A275" s="121">
        <v>274</v>
      </c>
      <c r="B275" s="121">
        <v>65</v>
      </c>
      <c r="C275">
        <f t="shared" si="8"/>
        <v>9393</v>
      </c>
    </row>
    <row r="276" spans="1:3" x14ac:dyDescent="0.25">
      <c r="A276" s="121">
        <v>275</v>
      </c>
      <c r="B276" s="121">
        <v>65</v>
      </c>
      <c r="C276">
        <f t="shared" si="8"/>
        <v>9458</v>
      </c>
    </row>
    <row r="277" spans="1:3" x14ac:dyDescent="0.25">
      <c r="A277" s="121">
        <v>276</v>
      </c>
      <c r="B277" s="121">
        <v>65</v>
      </c>
      <c r="C277">
        <f t="shared" si="8"/>
        <v>9523</v>
      </c>
    </row>
    <row r="278" spans="1:3" x14ac:dyDescent="0.25">
      <c r="A278" s="121">
        <v>277</v>
      </c>
      <c r="B278" s="121">
        <v>65</v>
      </c>
      <c r="C278">
        <f t="shared" si="8"/>
        <v>9588</v>
      </c>
    </row>
    <row r="279" spans="1:3" x14ac:dyDescent="0.25">
      <c r="A279" s="121">
        <v>278</v>
      </c>
      <c r="B279" s="121">
        <v>65</v>
      </c>
      <c r="C279">
        <f t="shared" si="8"/>
        <v>9653</v>
      </c>
    </row>
    <row r="280" spans="1:3" x14ac:dyDescent="0.25">
      <c r="A280" s="121">
        <v>279</v>
      </c>
      <c r="B280" s="121">
        <v>65</v>
      </c>
      <c r="C280">
        <f t="shared" si="8"/>
        <v>9718</v>
      </c>
    </row>
    <row r="281" spans="1:3" x14ac:dyDescent="0.25">
      <c r="A281" s="121">
        <v>280</v>
      </c>
      <c r="B281" s="121">
        <v>65</v>
      </c>
      <c r="C281">
        <f t="shared" si="8"/>
        <v>9783</v>
      </c>
    </row>
    <row r="282" spans="1:3" x14ac:dyDescent="0.25">
      <c r="A282" s="121">
        <v>281</v>
      </c>
      <c r="B282" s="121">
        <v>65</v>
      </c>
      <c r="C282">
        <f t="shared" si="8"/>
        <v>9848</v>
      </c>
    </row>
    <row r="283" spans="1:3" x14ac:dyDescent="0.25">
      <c r="A283" s="121">
        <v>282</v>
      </c>
      <c r="B283" s="121">
        <v>65</v>
      </c>
      <c r="C283">
        <f t="shared" si="8"/>
        <v>9913</v>
      </c>
    </row>
    <row r="284" spans="1:3" x14ac:dyDescent="0.25">
      <c r="A284" s="121">
        <v>283</v>
      </c>
      <c r="B284" s="121">
        <v>65</v>
      </c>
      <c r="C284">
        <f t="shared" si="8"/>
        <v>9978</v>
      </c>
    </row>
    <row r="285" spans="1:3" x14ac:dyDescent="0.25">
      <c r="A285" s="121">
        <v>284</v>
      </c>
      <c r="B285" s="121">
        <v>65</v>
      </c>
      <c r="C285">
        <f t="shared" si="8"/>
        <v>10043</v>
      </c>
    </row>
    <row r="286" spans="1:3" x14ac:dyDescent="0.25">
      <c r="A286" s="121">
        <v>285</v>
      </c>
      <c r="B286" s="121">
        <v>65</v>
      </c>
      <c r="C286">
        <f t="shared" si="8"/>
        <v>10108</v>
      </c>
    </row>
    <row r="287" spans="1:3" x14ac:dyDescent="0.25">
      <c r="A287" s="121">
        <v>286</v>
      </c>
      <c r="B287" s="121">
        <v>65</v>
      </c>
      <c r="C287">
        <f t="shared" si="8"/>
        <v>10173</v>
      </c>
    </row>
    <row r="288" spans="1:3" x14ac:dyDescent="0.25">
      <c r="A288" s="121">
        <v>287</v>
      </c>
      <c r="B288" s="121">
        <v>65</v>
      </c>
      <c r="C288">
        <f t="shared" si="8"/>
        <v>10238</v>
      </c>
    </row>
    <row r="289" spans="1:3" x14ac:dyDescent="0.25">
      <c r="A289" s="121">
        <v>288</v>
      </c>
      <c r="B289" s="121">
        <v>65</v>
      </c>
      <c r="C289">
        <f t="shared" si="8"/>
        <v>10303</v>
      </c>
    </row>
    <row r="290" spans="1:3" x14ac:dyDescent="0.25">
      <c r="A290" s="121">
        <v>289</v>
      </c>
      <c r="B290" s="121">
        <v>65</v>
      </c>
      <c r="C290">
        <f t="shared" si="8"/>
        <v>10368</v>
      </c>
    </row>
    <row r="291" spans="1:3" x14ac:dyDescent="0.25">
      <c r="A291" s="121">
        <v>290</v>
      </c>
      <c r="B291" s="121">
        <v>65</v>
      </c>
      <c r="C291">
        <f t="shared" si="8"/>
        <v>10433</v>
      </c>
    </row>
    <row r="292" spans="1:3" x14ac:dyDescent="0.25">
      <c r="A292" s="121">
        <v>291</v>
      </c>
      <c r="B292" s="121">
        <v>65</v>
      </c>
      <c r="C292">
        <f t="shared" si="8"/>
        <v>10498</v>
      </c>
    </row>
    <row r="293" spans="1:3" x14ac:dyDescent="0.25">
      <c r="A293" s="121">
        <v>292</v>
      </c>
      <c r="B293" s="121">
        <v>65</v>
      </c>
      <c r="C293">
        <f t="shared" si="8"/>
        <v>10563</v>
      </c>
    </row>
    <row r="294" spans="1:3" x14ac:dyDescent="0.25">
      <c r="A294" s="121">
        <v>293</v>
      </c>
      <c r="B294" s="121">
        <v>65</v>
      </c>
      <c r="C294">
        <f t="shared" si="8"/>
        <v>10628</v>
      </c>
    </row>
    <row r="295" spans="1:3" x14ac:dyDescent="0.25">
      <c r="A295" s="121">
        <v>294</v>
      </c>
      <c r="B295" s="121">
        <v>65</v>
      </c>
      <c r="C295">
        <f t="shared" si="8"/>
        <v>10693</v>
      </c>
    </row>
    <row r="296" spans="1:3" x14ac:dyDescent="0.25">
      <c r="A296" s="121">
        <v>295</v>
      </c>
      <c r="B296" s="121">
        <v>65</v>
      </c>
      <c r="C296">
        <f t="shared" si="8"/>
        <v>10758</v>
      </c>
    </row>
    <row r="297" spans="1:3" x14ac:dyDescent="0.25">
      <c r="A297" s="121">
        <v>296</v>
      </c>
      <c r="B297" s="121">
        <v>65</v>
      </c>
      <c r="C297">
        <f t="shared" si="8"/>
        <v>10823</v>
      </c>
    </row>
    <row r="298" spans="1:3" x14ac:dyDescent="0.25">
      <c r="A298" s="121">
        <v>297</v>
      </c>
      <c r="B298" s="121">
        <v>65</v>
      </c>
      <c r="C298">
        <f t="shared" si="8"/>
        <v>10888</v>
      </c>
    </row>
    <row r="299" spans="1:3" x14ac:dyDescent="0.25">
      <c r="A299" s="121">
        <v>298</v>
      </c>
      <c r="B299" s="121">
        <v>65</v>
      </c>
      <c r="C299">
        <f t="shared" si="8"/>
        <v>10953</v>
      </c>
    </row>
    <row r="300" spans="1:3" x14ac:dyDescent="0.25">
      <c r="A300" s="121">
        <v>299</v>
      </c>
      <c r="B300" s="121">
        <v>65</v>
      </c>
      <c r="C300">
        <f t="shared" si="8"/>
        <v>11018</v>
      </c>
    </row>
    <row r="301" spans="1:3" x14ac:dyDescent="0.25">
      <c r="A301" s="121">
        <v>300</v>
      </c>
      <c r="B301" s="121">
        <v>65</v>
      </c>
      <c r="C301">
        <f t="shared" ref="C301:C364" si="9">$C$171+((A301-$A$171)*B301)</f>
        <v>11083</v>
      </c>
    </row>
    <row r="302" spans="1:3" x14ac:dyDescent="0.25">
      <c r="A302" s="121">
        <v>301</v>
      </c>
      <c r="B302" s="121">
        <v>65</v>
      </c>
      <c r="C302">
        <f t="shared" si="9"/>
        <v>11148</v>
      </c>
    </row>
    <row r="303" spans="1:3" x14ac:dyDescent="0.25">
      <c r="A303" s="121">
        <v>302</v>
      </c>
      <c r="B303" s="121">
        <v>65</v>
      </c>
      <c r="C303">
        <f t="shared" si="9"/>
        <v>11213</v>
      </c>
    </row>
    <row r="304" spans="1:3" x14ac:dyDescent="0.25">
      <c r="A304" s="121">
        <v>303</v>
      </c>
      <c r="B304" s="121">
        <v>65</v>
      </c>
      <c r="C304">
        <f t="shared" si="9"/>
        <v>11278</v>
      </c>
    </row>
    <row r="305" spans="1:3" x14ac:dyDescent="0.25">
      <c r="A305" s="121">
        <v>304</v>
      </c>
      <c r="B305" s="121">
        <v>65</v>
      </c>
      <c r="C305">
        <f t="shared" si="9"/>
        <v>11343</v>
      </c>
    </row>
    <row r="306" spans="1:3" x14ac:dyDescent="0.25">
      <c r="A306" s="121">
        <v>305</v>
      </c>
      <c r="B306" s="121">
        <v>65</v>
      </c>
      <c r="C306">
        <f t="shared" si="9"/>
        <v>11408</v>
      </c>
    </row>
    <row r="307" spans="1:3" x14ac:dyDescent="0.25">
      <c r="A307" s="121">
        <v>306</v>
      </c>
      <c r="B307" s="121">
        <v>65</v>
      </c>
      <c r="C307">
        <f t="shared" si="9"/>
        <v>11473</v>
      </c>
    </row>
    <row r="308" spans="1:3" x14ac:dyDescent="0.25">
      <c r="A308" s="121">
        <v>307</v>
      </c>
      <c r="B308" s="121">
        <v>65</v>
      </c>
      <c r="C308">
        <f t="shared" si="9"/>
        <v>11538</v>
      </c>
    </row>
    <row r="309" spans="1:3" x14ac:dyDescent="0.25">
      <c r="A309" s="121">
        <v>308</v>
      </c>
      <c r="B309" s="121">
        <v>65</v>
      </c>
      <c r="C309">
        <f t="shared" si="9"/>
        <v>11603</v>
      </c>
    </row>
    <row r="310" spans="1:3" x14ac:dyDescent="0.25">
      <c r="A310" s="121">
        <v>309</v>
      </c>
      <c r="B310" s="121">
        <v>65</v>
      </c>
      <c r="C310">
        <f t="shared" si="9"/>
        <v>11668</v>
      </c>
    </row>
    <row r="311" spans="1:3" x14ac:dyDescent="0.25">
      <c r="A311" s="121">
        <v>310</v>
      </c>
      <c r="B311" s="121">
        <v>65</v>
      </c>
      <c r="C311">
        <f t="shared" si="9"/>
        <v>11733</v>
      </c>
    </row>
    <row r="312" spans="1:3" x14ac:dyDescent="0.25">
      <c r="A312" s="121">
        <v>311</v>
      </c>
      <c r="B312" s="121">
        <v>65</v>
      </c>
      <c r="C312">
        <f t="shared" si="9"/>
        <v>11798</v>
      </c>
    </row>
    <row r="313" spans="1:3" x14ac:dyDescent="0.25">
      <c r="A313" s="121">
        <v>312</v>
      </c>
      <c r="B313" s="121">
        <v>65</v>
      </c>
      <c r="C313">
        <f t="shared" si="9"/>
        <v>11863</v>
      </c>
    </row>
    <row r="314" spans="1:3" x14ac:dyDescent="0.25">
      <c r="A314" s="121">
        <v>313</v>
      </c>
      <c r="B314" s="121">
        <v>65</v>
      </c>
      <c r="C314">
        <f t="shared" si="9"/>
        <v>11928</v>
      </c>
    </row>
    <row r="315" spans="1:3" x14ac:dyDescent="0.25">
      <c r="A315" s="121">
        <v>314</v>
      </c>
      <c r="B315" s="121">
        <v>65</v>
      </c>
      <c r="C315">
        <f t="shared" si="9"/>
        <v>11993</v>
      </c>
    </row>
    <row r="316" spans="1:3" x14ac:dyDescent="0.25">
      <c r="A316" s="121">
        <v>315</v>
      </c>
      <c r="B316" s="121">
        <v>65</v>
      </c>
      <c r="C316">
        <f t="shared" si="9"/>
        <v>12058</v>
      </c>
    </row>
    <row r="317" spans="1:3" x14ac:dyDescent="0.25">
      <c r="A317" s="121">
        <v>316</v>
      </c>
      <c r="B317" s="121">
        <v>65</v>
      </c>
      <c r="C317">
        <f t="shared" si="9"/>
        <v>12123</v>
      </c>
    </row>
    <row r="318" spans="1:3" x14ac:dyDescent="0.25">
      <c r="A318" s="121">
        <v>317</v>
      </c>
      <c r="B318" s="121">
        <v>65</v>
      </c>
      <c r="C318">
        <f t="shared" si="9"/>
        <v>12188</v>
      </c>
    </row>
    <row r="319" spans="1:3" x14ac:dyDescent="0.25">
      <c r="A319" s="121">
        <v>318</v>
      </c>
      <c r="B319" s="121">
        <v>65</v>
      </c>
      <c r="C319">
        <f t="shared" si="9"/>
        <v>12253</v>
      </c>
    </row>
    <row r="320" spans="1:3" x14ac:dyDescent="0.25">
      <c r="A320" s="121">
        <v>319</v>
      </c>
      <c r="B320" s="121">
        <v>65</v>
      </c>
      <c r="C320">
        <f t="shared" si="9"/>
        <v>12318</v>
      </c>
    </row>
    <row r="321" spans="1:3" x14ac:dyDescent="0.25">
      <c r="A321" s="121">
        <v>320</v>
      </c>
      <c r="B321" s="121">
        <v>65</v>
      </c>
      <c r="C321">
        <f t="shared" si="9"/>
        <v>12383</v>
      </c>
    </row>
    <row r="322" spans="1:3" x14ac:dyDescent="0.25">
      <c r="A322" s="121">
        <v>321</v>
      </c>
      <c r="B322" s="121">
        <v>65</v>
      </c>
      <c r="C322">
        <f t="shared" si="9"/>
        <v>12448</v>
      </c>
    </row>
    <row r="323" spans="1:3" x14ac:dyDescent="0.25">
      <c r="A323" s="121">
        <v>322</v>
      </c>
      <c r="B323" s="121">
        <v>65</v>
      </c>
      <c r="C323">
        <f t="shared" si="9"/>
        <v>12513</v>
      </c>
    </row>
    <row r="324" spans="1:3" x14ac:dyDescent="0.25">
      <c r="A324" s="121">
        <v>323</v>
      </c>
      <c r="B324" s="121">
        <v>65</v>
      </c>
      <c r="C324">
        <f t="shared" si="9"/>
        <v>12578</v>
      </c>
    </row>
    <row r="325" spans="1:3" x14ac:dyDescent="0.25">
      <c r="A325" s="121">
        <v>324</v>
      </c>
      <c r="B325" s="121">
        <v>65</v>
      </c>
      <c r="C325">
        <f t="shared" si="9"/>
        <v>12643</v>
      </c>
    </row>
    <row r="326" spans="1:3" x14ac:dyDescent="0.25">
      <c r="A326" s="121">
        <v>325</v>
      </c>
      <c r="B326" s="121">
        <v>65</v>
      </c>
      <c r="C326">
        <f t="shared" si="9"/>
        <v>12708</v>
      </c>
    </row>
    <row r="327" spans="1:3" x14ac:dyDescent="0.25">
      <c r="A327" s="121">
        <v>326</v>
      </c>
      <c r="B327" s="121">
        <v>65</v>
      </c>
      <c r="C327">
        <f t="shared" si="9"/>
        <v>12773</v>
      </c>
    </row>
    <row r="328" spans="1:3" x14ac:dyDescent="0.25">
      <c r="A328" s="121">
        <v>327</v>
      </c>
      <c r="B328" s="121">
        <v>65</v>
      </c>
      <c r="C328">
        <f t="shared" si="9"/>
        <v>12838</v>
      </c>
    </row>
    <row r="329" spans="1:3" x14ac:dyDescent="0.25">
      <c r="A329" s="121">
        <v>328</v>
      </c>
      <c r="B329" s="121">
        <v>65</v>
      </c>
      <c r="C329">
        <f t="shared" si="9"/>
        <v>12903</v>
      </c>
    </row>
    <row r="330" spans="1:3" x14ac:dyDescent="0.25">
      <c r="A330" s="121">
        <v>329</v>
      </c>
      <c r="B330" s="121">
        <v>65</v>
      </c>
      <c r="C330">
        <f t="shared" si="9"/>
        <v>12968</v>
      </c>
    </row>
    <row r="331" spans="1:3" x14ac:dyDescent="0.25">
      <c r="A331" s="121">
        <v>330</v>
      </c>
      <c r="B331" s="121">
        <v>65</v>
      </c>
      <c r="C331">
        <f t="shared" si="9"/>
        <v>13033</v>
      </c>
    </row>
    <row r="332" spans="1:3" x14ac:dyDescent="0.25">
      <c r="A332" s="121">
        <v>331</v>
      </c>
      <c r="B332" s="121">
        <v>65</v>
      </c>
      <c r="C332">
        <f t="shared" si="9"/>
        <v>13098</v>
      </c>
    </row>
    <row r="333" spans="1:3" x14ac:dyDescent="0.25">
      <c r="A333" s="121">
        <v>332</v>
      </c>
      <c r="B333" s="121">
        <v>65</v>
      </c>
      <c r="C333">
        <f t="shared" si="9"/>
        <v>13163</v>
      </c>
    </row>
    <row r="334" spans="1:3" x14ac:dyDescent="0.25">
      <c r="A334" s="121">
        <v>333</v>
      </c>
      <c r="B334" s="121">
        <v>65</v>
      </c>
      <c r="C334">
        <f t="shared" si="9"/>
        <v>13228</v>
      </c>
    </row>
    <row r="335" spans="1:3" x14ac:dyDescent="0.25">
      <c r="A335" s="121">
        <v>334</v>
      </c>
      <c r="B335" s="121">
        <v>65</v>
      </c>
      <c r="C335">
        <f t="shared" si="9"/>
        <v>13293</v>
      </c>
    </row>
    <row r="336" spans="1:3" x14ac:dyDescent="0.25">
      <c r="A336" s="121">
        <v>335</v>
      </c>
      <c r="B336" s="121">
        <v>65</v>
      </c>
      <c r="C336">
        <f t="shared" si="9"/>
        <v>13358</v>
      </c>
    </row>
    <row r="337" spans="1:3" x14ac:dyDescent="0.25">
      <c r="A337" s="121">
        <v>336</v>
      </c>
      <c r="B337" s="121">
        <v>65</v>
      </c>
      <c r="C337">
        <f t="shared" si="9"/>
        <v>13423</v>
      </c>
    </row>
    <row r="338" spans="1:3" x14ac:dyDescent="0.25">
      <c r="A338" s="121">
        <v>337</v>
      </c>
      <c r="B338" s="121">
        <v>65</v>
      </c>
      <c r="C338">
        <f t="shared" si="9"/>
        <v>13488</v>
      </c>
    </row>
    <row r="339" spans="1:3" x14ac:dyDescent="0.25">
      <c r="A339" s="121">
        <v>338</v>
      </c>
      <c r="B339" s="121">
        <v>65</v>
      </c>
      <c r="C339">
        <f t="shared" si="9"/>
        <v>13553</v>
      </c>
    </row>
    <row r="340" spans="1:3" x14ac:dyDescent="0.25">
      <c r="A340" s="121">
        <v>339</v>
      </c>
      <c r="B340" s="121">
        <v>65</v>
      </c>
      <c r="C340">
        <f t="shared" si="9"/>
        <v>13618</v>
      </c>
    </row>
    <row r="341" spans="1:3" x14ac:dyDescent="0.25">
      <c r="A341" s="121">
        <v>340</v>
      </c>
      <c r="B341" s="121">
        <v>65</v>
      </c>
      <c r="C341">
        <f t="shared" si="9"/>
        <v>13683</v>
      </c>
    </row>
    <row r="342" spans="1:3" x14ac:dyDescent="0.25">
      <c r="A342" s="121">
        <v>341</v>
      </c>
      <c r="B342" s="121">
        <v>65</v>
      </c>
      <c r="C342">
        <f t="shared" si="9"/>
        <v>13748</v>
      </c>
    </row>
    <row r="343" spans="1:3" x14ac:dyDescent="0.25">
      <c r="A343" s="121">
        <v>342</v>
      </c>
      <c r="B343" s="121">
        <v>65</v>
      </c>
      <c r="C343">
        <f t="shared" si="9"/>
        <v>13813</v>
      </c>
    </row>
    <row r="344" spans="1:3" x14ac:dyDescent="0.25">
      <c r="A344" s="121">
        <v>343</v>
      </c>
      <c r="B344" s="121">
        <v>65</v>
      </c>
      <c r="C344">
        <f t="shared" si="9"/>
        <v>13878</v>
      </c>
    </row>
    <row r="345" spans="1:3" x14ac:dyDescent="0.25">
      <c r="A345" s="121">
        <v>344</v>
      </c>
      <c r="B345" s="121">
        <v>65</v>
      </c>
      <c r="C345">
        <f t="shared" si="9"/>
        <v>13943</v>
      </c>
    </row>
    <row r="346" spans="1:3" x14ac:dyDescent="0.25">
      <c r="A346" s="121">
        <v>345</v>
      </c>
      <c r="B346" s="121">
        <v>65</v>
      </c>
      <c r="C346">
        <f t="shared" si="9"/>
        <v>14008</v>
      </c>
    </row>
    <row r="347" spans="1:3" x14ac:dyDescent="0.25">
      <c r="A347" s="121">
        <v>346</v>
      </c>
      <c r="B347" s="121">
        <v>65</v>
      </c>
      <c r="C347">
        <f t="shared" si="9"/>
        <v>14073</v>
      </c>
    </row>
    <row r="348" spans="1:3" x14ac:dyDescent="0.25">
      <c r="A348" s="121">
        <v>347</v>
      </c>
      <c r="B348" s="121">
        <v>65</v>
      </c>
      <c r="C348">
        <f t="shared" si="9"/>
        <v>14138</v>
      </c>
    </row>
    <row r="349" spans="1:3" x14ac:dyDescent="0.25">
      <c r="A349" s="121">
        <v>348</v>
      </c>
      <c r="B349" s="121">
        <v>65</v>
      </c>
      <c r="C349">
        <f t="shared" si="9"/>
        <v>14203</v>
      </c>
    </row>
    <row r="350" spans="1:3" x14ac:dyDescent="0.25">
      <c r="A350" s="121">
        <v>349</v>
      </c>
      <c r="B350" s="121">
        <v>65</v>
      </c>
      <c r="C350">
        <f t="shared" si="9"/>
        <v>14268</v>
      </c>
    </row>
    <row r="351" spans="1:3" x14ac:dyDescent="0.25">
      <c r="A351" s="121">
        <v>350</v>
      </c>
      <c r="B351" s="121">
        <v>65</v>
      </c>
      <c r="C351">
        <f t="shared" si="9"/>
        <v>14333</v>
      </c>
    </row>
    <row r="352" spans="1:3" x14ac:dyDescent="0.25">
      <c r="A352" s="121">
        <v>351</v>
      </c>
      <c r="B352" s="121">
        <v>65</v>
      </c>
      <c r="C352">
        <f t="shared" si="9"/>
        <v>14398</v>
      </c>
    </row>
    <row r="353" spans="1:3" x14ac:dyDescent="0.25">
      <c r="A353" s="121">
        <v>352</v>
      </c>
      <c r="B353" s="121">
        <v>65</v>
      </c>
      <c r="C353">
        <f t="shared" si="9"/>
        <v>14463</v>
      </c>
    </row>
    <row r="354" spans="1:3" x14ac:dyDescent="0.25">
      <c r="A354" s="121">
        <v>353</v>
      </c>
      <c r="B354" s="121">
        <v>65</v>
      </c>
      <c r="C354">
        <f t="shared" si="9"/>
        <v>14528</v>
      </c>
    </row>
    <row r="355" spans="1:3" x14ac:dyDescent="0.25">
      <c r="A355" s="121">
        <v>354</v>
      </c>
      <c r="B355" s="121">
        <v>65</v>
      </c>
      <c r="C355">
        <f t="shared" si="9"/>
        <v>14593</v>
      </c>
    </row>
    <row r="356" spans="1:3" x14ac:dyDescent="0.25">
      <c r="A356" s="121">
        <v>355</v>
      </c>
      <c r="B356" s="121">
        <v>65</v>
      </c>
      <c r="C356">
        <f t="shared" si="9"/>
        <v>14658</v>
      </c>
    </row>
    <row r="357" spans="1:3" x14ac:dyDescent="0.25">
      <c r="A357" s="121">
        <v>356</v>
      </c>
      <c r="B357" s="121">
        <v>65</v>
      </c>
      <c r="C357">
        <f t="shared" si="9"/>
        <v>14723</v>
      </c>
    </row>
    <row r="358" spans="1:3" x14ac:dyDescent="0.25">
      <c r="A358" s="121">
        <v>357</v>
      </c>
      <c r="B358" s="121">
        <v>65</v>
      </c>
      <c r="C358">
        <f t="shared" si="9"/>
        <v>14788</v>
      </c>
    </row>
    <row r="359" spans="1:3" x14ac:dyDescent="0.25">
      <c r="A359" s="121">
        <v>358</v>
      </c>
      <c r="B359" s="121">
        <v>65</v>
      </c>
      <c r="C359">
        <f t="shared" si="9"/>
        <v>14853</v>
      </c>
    </row>
    <row r="360" spans="1:3" x14ac:dyDescent="0.25">
      <c r="A360" s="121">
        <v>359</v>
      </c>
      <c r="B360" s="121">
        <v>65</v>
      </c>
      <c r="C360">
        <f t="shared" si="9"/>
        <v>14918</v>
      </c>
    </row>
    <row r="361" spans="1:3" x14ac:dyDescent="0.25">
      <c r="A361" s="121">
        <v>360</v>
      </c>
      <c r="B361" s="121">
        <v>65</v>
      </c>
      <c r="C361">
        <f t="shared" si="9"/>
        <v>14983</v>
      </c>
    </row>
    <row r="362" spans="1:3" x14ac:dyDescent="0.25">
      <c r="A362" s="121">
        <v>361</v>
      </c>
      <c r="B362" s="121">
        <v>65</v>
      </c>
      <c r="C362">
        <f t="shared" si="9"/>
        <v>15048</v>
      </c>
    </row>
    <row r="363" spans="1:3" x14ac:dyDescent="0.25">
      <c r="A363" s="121">
        <v>362</v>
      </c>
      <c r="B363" s="121">
        <v>65</v>
      </c>
      <c r="C363">
        <f t="shared" si="9"/>
        <v>15113</v>
      </c>
    </row>
    <row r="364" spans="1:3" x14ac:dyDescent="0.25">
      <c r="A364" s="121">
        <v>363</v>
      </c>
      <c r="B364" s="121">
        <v>65</v>
      </c>
      <c r="C364">
        <f t="shared" si="9"/>
        <v>15178</v>
      </c>
    </row>
    <row r="365" spans="1:3" x14ac:dyDescent="0.25">
      <c r="A365" s="121">
        <v>364</v>
      </c>
      <c r="B365" s="121">
        <v>65</v>
      </c>
      <c r="C365">
        <f t="shared" ref="C365:C428" si="10">$C$171+((A365-$A$171)*B365)</f>
        <v>15243</v>
      </c>
    </row>
    <row r="366" spans="1:3" x14ac:dyDescent="0.25">
      <c r="A366" s="121">
        <v>365</v>
      </c>
      <c r="B366" s="121">
        <v>65</v>
      </c>
      <c r="C366">
        <f t="shared" si="10"/>
        <v>15308</v>
      </c>
    </row>
    <row r="367" spans="1:3" x14ac:dyDescent="0.25">
      <c r="A367" s="121">
        <v>366</v>
      </c>
      <c r="B367" s="121">
        <v>65</v>
      </c>
      <c r="C367">
        <f t="shared" si="10"/>
        <v>15373</v>
      </c>
    </row>
    <row r="368" spans="1:3" x14ac:dyDescent="0.25">
      <c r="A368" s="121">
        <v>367</v>
      </c>
      <c r="B368" s="121">
        <v>65</v>
      </c>
      <c r="C368">
        <f t="shared" si="10"/>
        <v>15438</v>
      </c>
    </row>
    <row r="369" spans="1:3" x14ac:dyDescent="0.25">
      <c r="A369" s="121">
        <v>368</v>
      </c>
      <c r="B369" s="121">
        <v>65</v>
      </c>
      <c r="C369">
        <f t="shared" si="10"/>
        <v>15503</v>
      </c>
    </row>
    <row r="370" spans="1:3" x14ac:dyDescent="0.25">
      <c r="A370" s="121">
        <v>369</v>
      </c>
      <c r="B370" s="121">
        <v>65</v>
      </c>
      <c r="C370">
        <f t="shared" si="10"/>
        <v>15568</v>
      </c>
    </row>
    <row r="371" spans="1:3" x14ac:dyDescent="0.25">
      <c r="A371" s="121">
        <v>370</v>
      </c>
      <c r="B371" s="121">
        <v>65</v>
      </c>
      <c r="C371">
        <f t="shared" si="10"/>
        <v>15633</v>
      </c>
    </row>
    <row r="372" spans="1:3" x14ac:dyDescent="0.25">
      <c r="A372" s="121">
        <v>371</v>
      </c>
      <c r="B372" s="121">
        <v>65</v>
      </c>
      <c r="C372">
        <f t="shared" si="10"/>
        <v>15698</v>
      </c>
    </row>
    <row r="373" spans="1:3" x14ac:dyDescent="0.25">
      <c r="A373" s="121">
        <v>372</v>
      </c>
      <c r="B373" s="121">
        <v>65</v>
      </c>
      <c r="C373">
        <f t="shared" si="10"/>
        <v>15763</v>
      </c>
    </row>
    <row r="374" spans="1:3" x14ac:dyDescent="0.25">
      <c r="A374" s="121">
        <v>373</v>
      </c>
      <c r="B374" s="121">
        <v>65</v>
      </c>
      <c r="C374">
        <f t="shared" si="10"/>
        <v>15828</v>
      </c>
    </row>
    <row r="375" spans="1:3" x14ac:dyDescent="0.25">
      <c r="A375" s="121">
        <v>374</v>
      </c>
      <c r="B375" s="121">
        <v>65</v>
      </c>
      <c r="C375">
        <f t="shared" si="10"/>
        <v>15893</v>
      </c>
    </row>
    <row r="376" spans="1:3" x14ac:dyDescent="0.25">
      <c r="A376" s="121">
        <v>375</v>
      </c>
      <c r="B376" s="121">
        <v>65</v>
      </c>
      <c r="C376">
        <f t="shared" si="10"/>
        <v>15958</v>
      </c>
    </row>
    <row r="377" spans="1:3" x14ac:dyDescent="0.25">
      <c r="A377" s="121">
        <v>376</v>
      </c>
      <c r="B377" s="121">
        <v>65</v>
      </c>
      <c r="C377">
        <f t="shared" si="10"/>
        <v>16023</v>
      </c>
    </row>
    <row r="378" spans="1:3" x14ac:dyDescent="0.25">
      <c r="A378" s="121">
        <v>377</v>
      </c>
      <c r="B378" s="121">
        <v>65</v>
      </c>
      <c r="C378">
        <f t="shared" si="10"/>
        <v>16088</v>
      </c>
    </row>
    <row r="379" spans="1:3" x14ac:dyDescent="0.25">
      <c r="A379" s="121">
        <v>378</v>
      </c>
      <c r="B379" s="121">
        <v>65</v>
      </c>
      <c r="C379">
        <f t="shared" si="10"/>
        <v>16153</v>
      </c>
    </row>
    <row r="380" spans="1:3" x14ac:dyDescent="0.25">
      <c r="A380" s="121">
        <v>379</v>
      </c>
      <c r="B380" s="121">
        <v>65</v>
      </c>
      <c r="C380">
        <f t="shared" si="10"/>
        <v>16218</v>
      </c>
    </row>
    <row r="381" spans="1:3" x14ac:dyDescent="0.25">
      <c r="A381" s="121">
        <v>380</v>
      </c>
      <c r="B381" s="121">
        <v>65</v>
      </c>
      <c r="C381">
        <f t="shared" si="10"/>
        <v>16283</v>
      </c>
    </row>
    <row r="382" spans="1:3" x14ac:dyDescent="0.25">
      <c r="A382" s="121">
        <v>381</v>
      </c>
      <c r="B382" s="121">
        <v>65</v>
      </c>
      <c r="C382">
        <f t="shared" si="10"/>
        <v>16348</v>
      </c>
    </row>
    <row r="383" spans="1:3" x14ac:dyDescent="0.25">
      <c r="A383" s="121">
        <v>382</v>
      </c>
      <c r="B383" s="121">
        <v>65</v>
      </c>
      <c r="C383">
        <f t="shared" si="10"/>
        <v>16413</v>
      </c>
    </row>
    <row r="384" spans="1:3" x14ac:dyDescent="0.25">
      <c r="A384" s="121">
        <v>383</v>
      </c>
      <c r="B384" s="121">
        <v>65</v>
      </c>
      <c r="C384">
        <f t="shared" si="10"/>
        <v>16478</v>
      </c>
    </row>
    <row r="385" spans="1:3" x14ac:dyDescent="0.25">
      <c r="A385" s="121">
        <v>384</v>
      </c>
      <c r="B385" s="121">
        <v>65</v>
      </c>
      <c r="C385">
        <f t="shared" si="10"/>
        <v>16543</v>
      </c>
    </row>
    <row r="386" spans="1:3" x14ac:dyDescent="0.25">
      <c r="A386" s="121">
        <v>385</v>
      </c>
      <c r="B386" s="121">
        <v>65</v>
      </c>
      <c r="C386">
        <f t="shared" si="10"/>
        <v>16608</v>
      </c>
    </row>
    <row r="387" spans="1:3" x14ac:dyDescent="0.25">
      <c r="A387" s="121">
        <v>386</v>
      </c>
      <c r="B387" s="121">
        <v>65</v>
      </c>
      <c r="C387">
        <f t="shared" si="10"/>
        <v>16673</v>
      </c>
    </row>
    <row r="388" spans="1:3" x14ac:dyDescent="0.25">
      <c r="A388" s="121">
        <v>387</v>
      </c>
      <c r="B388" s="121">
        <v>65</v>
      </c>
      <c r="C388">
        <f t="shared" si="10"/>
        <v>16738</v>
      </c>
    </row>
    <row r="389" spans="1:3" x14ac:dyDescent="0.25">
      <c r="A389" s="121">
        <v>388</v>
      </c>
      <c r="B389" s="121">
        <v>65</v>
      </c>
      <c r="C389">
        <f t="shared" si="10"/>
        <v>16803</v>
      </c>
    </row>
    <row r="390" spans="1:3" x14ac:dyDescent="0.25">
      <c r="A390" s="121">
        <v>389</v>
      </c>
      <c r="B390" s="121">
        <v>65</v>
      </c>
      <c r="C390">
        <f t="shared" si="10"/>
        <v>16868</v>
      </c>
    </row>
    <row r="391" spans="1:3" x14ac:dyDescent="0.25">
      <c r="A391" s="121">
        <v>390</v>
      </c>
      <c r="B391" s="121">
        <v>65</v>
      </c>
      <c r="C391">
        <f t="shared" si="10"/>
        <v>16933</v>
      </c>
    </row>
    <row r="392" spans="1:3" x14ac:dyDescent="0.25">
      <c r="A392" s="121">
        <v>391</v>
      </c>
      <c r="B392" s="121">
        <v>65</v>
      </c>
      <c r="C392">
        <f t="shared" si="10"/>
        <v>16998</v>
      </c>
    </row>
    <row r="393" spans="1:3" x14ac:dyDescent="0.25">
      <c r="A393" s="121">
        <v>392</v>
      </c>
      <c r="B393" s="121">
        <v>65</v>
      </c>
      <c r="C393">
        <f t="shared" si="10"/>
        <v>17063</v>
      </c>
    </row>
    <row r="394" spans="1:3" x14ac:dyDescent="0.25">
      <c r="A394" s="121">
        <v>393</v>
      </c>
      <c r="B394" s="121">
        <v>65</v>
      </c>
      <c r="C394">
        <f t="shared" si="10"/>
        <v>17128</v>
      </c>
    </row>
    <row r="395" spans="1:3" x14ac:dyDescent="0.25">
      <c r="A395" s="121">
        <v>394</v>
      </c>
      <c r="B395" s="121">
        <v>65</v>
      </c>
      <c r="C395">
        <f t="shared" si="10"/>
        <v>17193</v>
      </c>
    </row>
    <row r="396" spans="1:3" x14ac:dyDescent="0.25">
      <c r="A396" s="121">
        <v>395</v>
      </c>
      <c r="B396" s="121">
        <v>65</v>
      </c>
      <c r="C396">
        <f t="shared" si="10"/>
        <v>17258</v>
      </c>
    </row>
    <row r="397" spans="1:3" x14ac:dyDescent="0.25">
      <c r="A397" s="121">
        <v>396</v>
      </c>
      <c r="B397" s="121">
        <v>65</v>
      </c>
      <c r="C397">
        <f t="shared" si="10"/>
        <v>17323</v>
      </c>
    </row>
    <row r="398" spans="1:3" x14ac:dyDescent="0.25">
      <c r="A398" s="121">
        <v>397</v>
      </c>
      <c r="B398" s="121">
        <v>65</v>
      </c>
      <c r="C398">
        <f t="shared" si="10"/>
        <v>17388</v>
      </c>
    </row>
    <row r="399" spans="1:3" x14ac:dyDescent="0.25">
      <c r="A399" s="121">
        <v>398</v>
      </c>
      <c r="B399" s="121">
        <v>65</v>
      </c>
      <c r="C399">
        <f t="shared" si="10"/>
        <v>17453</v>
      </c>
    </row>
    <row r="400" spans="1:3" x14ac:dyDescent="0.25">
      <c r="A400" s="121">
        <v>399</v>
      </c>
      <c r="B400" s="121">
        <v>65</v>
      </c>
      <c r="C400">
        <f t="shared" si="10"/>
        <v>17518</v>
      </c>
    </row>
    <row r="401" spans="1:3" x14ac:dyDescent="0.25">
      <c r="A401" s="121">
        <v>400</v>
      </c>
      <c r="B401" s="121">
        <v>65</v>
      </c>
      <c r="C401">
        <f t="shared" si="10"/>
        <v>17583</v>
      </c>
    </row>
    <row r="402" spans="1:3" x14ac:dyDescent="0.25">
      <c r="A402" s="121">
        <v>401</v>
      </c>
      <c r="B402" s="121">
        <v>65</v>
      </c>
      <c r="C402">
        <f t="shared" si="10"/>
        <v>17648</v>
      </c>
    </row>
    <row r="403" spans="1:3" x14ac:dyDescent="0.25">
      <c r="A403" s="121">
        <v>402</v>
      </c>
      <c r="B403" s="121">
        <v>65</v>
      </c>
      <c r="C403">
        <f t="shared" si="10"/>
        <v>17713</v>
      </c>
    </row>
    <row r="404" spans="1:3" x14ac:dyDescent="0.25">
      <c r="A404" s="121">
        <v>403</v>
      </c>
      <c r="B404" s="121">
        <v>65</v>
      </c>
      <c r="C404">
        <f t="shared" si="10"/>
        <v>17778</v>
      </c>
    </row>
    <row r="405" spans="1:3" x14ac:dyDescent="0.25">
      <c r="A405" s="121">
        <v>404</v>
      </c>
      <c r="B405" s="121">
        <v>65</v>
      </c>
      <c r="C405">
        <f t="shared" si="10"/>
        <v>17843</v>
      </c>
    </row>
    <row r="406" spans="1:3" x14ac:dyDescent="0.25">
      <c r="A406" s="121">
        <v>405</v>
      </c>
      <c r="B406" s="121">
        <v>65</v>
      </c>
      <c r="C406">
        <f t="shared" si="10"/>
        <v>17908</v>
      </c>
    </row>
    <row r="407" spans="1:3" x14ac:dyDescent="0.25">
      <c r="A407" s="121">
        <v>406</v>
      </c>
      <c r="B407" s="121">
        <v>65</v>
      </c>
      <c r="C407">
        <f t="shared" si="10"/>
        <v>17973</v>
      </c>
    </row>
    <row r="408" spans="1:3" x14ac:dyDescent="0.25">
      <c r="A408" s="121">
        <v>407</v>
      </c>
      <c r="B408" s="121">
        <v>65</v>
      </c>
      <c r="C408">
        <f t="shared" si="10"/>
        <v>18038</v>
      </c>
    </row>
    <row r="409" spans="1:3" x14ac:dyDescent="0.25">
      <c r="A409" s="121">
        <v>408</v>
      </c>
      <c r="B409" s="121">
        <v>65</v>
      </c>
      <c r="C409">
        <f t="shared" si="10"/>
        <v>18103</v>
      </c>
    </row>
    <row r="410" spans="1:3" x14ac:dyDescent="0.25">
      <c r="A410" s="121">
        <v>409</v>
      </c>
      <c r="B410" s="121">
        <v>65</v>
      </c>
      <c r="C410">
        <f t="shared" si="10"/>
        <v>18168</v>
      </c>
    </row>
    <row r="411" spans="1:3" x14ac:dyDescent="0.25">
      <c r="A411" s="121">
        <v>410</v>
      </c>
      <c r="B411" s="121">
        <v>65</v>
      </c>
      <c r="C411">
        <f t="shared" si="10"/>
        <v>18233</v>
      </c>
    </row>
    <row r="412" spans="1:3" x14ac:dyDescent="0.25">
      <c r="A412" s="121">
        <v>411</v>
      </c>
      <c r="B412" s="121">
        <v>65</v>
      </c>
      <c r="C412">
        <f t="shared" si="10"/>
        <v>18298</v>
      </c>
    </row>
    <row r="413" spans="1:3" x14ac:dyDescent="0.25">
      <c r="A413" s="121">
        <v>412</v>
      </c>
      <c r="B413" s="121">
        <v>65</v>
      </c>
      <c r="C413">
        <f t="shared" si="10"/>
        <v>18363</v>
      </c>
    </row>
    <row r="414" spans="1:3" x14ac:dyDescent="0.25">
      <c r="A414" s="121">
        <v>413</v>
      </c>
      <c r="B414" s="121">
        <v>65</v>
      </c>
      <c r="C414">
        <f t="shared" si="10"/>
        <v>18428</v>
      </c>
    </row>
    <row r="415" spans="1:3" x14ac:dyDescent="0.25">
      <c r="A415" s="121">
        <v>414</v>
      </c>
      <c r="B415" s="121">
        <v>65</v>
      </c>
      <c r="C415">
        <f t="shared" si="10"/>
        <v>18493</v>
      </c>
    </row>
    <row r="416" spans="1:3" x14ac:dyDescent="0.25">
      <c r="A416" s="121">
        <v>415</v>
      </c>
      <c r="B416" s="121">
        <v>65</v>
      </c>
      <c r="C416">
        <f t="shared" si="10"/>
        <v>18558</v>
      </c>
    </row>
    <row r="417" spans="1:3" x14ac:dyDescent="0.25">
      <c r="A417" s="121">
        <v>416</v>
      </c>
      <c r="B417" s="121">
        <v>65</v>
      </c>
      <c r="C417">
        <f t="shared" si="10"/>
        <v>18623</v>
      </c>
    </row>
    <row r="418" spans="1:3" x14ac:dyDescent="0.25">
      <c r="A418" s="121">
        <v>417</v>
      </c>
      <c r="B418" s="121">
        <v>65</v>
      </c>
      <c r="C418">
        <f t="shared" si="10"/>
        <v>18688</v>
      </c>
    </row>
    <row r="419" spans="1:3" x14ac:dyDescent="0.25">
      <c r="A419" s="121">
        <v>418</v>
      </c>
      <c r="B419" s="121">
        <v>65</v>
      </c>
      <c r="C419">
        <f t="shared" si="10"/>
        <v>18753</v>
      </c>
    </row>
    <row r="420" spans="1:3" x14ac:dyDescent="0.25">
      <c r="A420" s="121">
        <v>419</v>
      </c>
      <c r="B420" s="121">
        <v>65</v>
      </c>
      <c r="C420">
        <f t="shared" si="10"/>
        <v>18818</v>
      </c>
    </row>
    <row r="421" spans="1:3" x14ac:dyDescent="0.25">
      <c r="A421" s="121">
        <v>420</v>
      </c>
      <c r="B421" s="121">
        <v>65</v>
      </c>
      <c r="C421">
        <f t="shared" si="10"/>
        <v>18883</v>
      </c>
    </row>
    <row r="422" spans="1:3" x14ac:dyDescent="0.25">
      <c r="A422" s="121">
        <v>421</v>
      </c>
      <c r="B422" s="121">
        <v>65</v>
      </c>
      <c r="C422">
        <f t="shared" si="10"/>
        <v>18948</v>
      </c>
    </row>
    <row r="423" spans="1:3" x14ac:dyDescent="0.25">
      <c r="A423" s="121">
        <v>422</v>
      </c>
      <c r="B423" s="121">
        <v>65</v>
      </c>
      <c r="C423">
        <f t="shared" si="10"/>
        <v>19013</v>
      </c>
    </row>
    <row r="424" spans="1:3" x14ac:dyDescent="0.25">
      <c r="A424" s="121">
        <v>423</v>
      </c>
      <c r="B424" s="121">
        <v>65</v>
      </c>
      <c r="C424">
        <f t="shared" si="10"/>
        <v>19078</v>
      </c>
    </row>
    <row r="425" spans="1:3" x14ac:dyDescent="0.25">
      <c r="A425" s="121">
        <v>424</v>
      </c>
      <c r="B425" s="121">
        <v>65</v>
      </c>
      <c r="C425">
        <f t="shared" si="10"/>
        <v>19143</v>
      </c>
    </row>
    <row r="426" spans="1:3" x14ac:dyDescent="0.25">
      <c r="A426" s="121">
        <v>425</v>
      </c>
      <c r="B426" s="121">
        <v>65</v>
      </c>
      <c r="C426">
        <f t="shared" si="10"/>
        <v>19208</v>
      </c>
    </row>
    <row r="427" spans="1:3" x14ac:dyDescent="0.25">
      <c r="A427" s="121">
        <v>426</v>
      </c>
      <c r="B427" s="121">
        <v>65</v>
      </c>
      <c r="C427">
        <f t="shared" si="10"/>
        <v>19273</v>
      </c>
    </row>
    <row r="428" spans="1:3" x14ac:dyDescent="0.25">
      <c r="A428" s="121">
        <v>427</v>
      </c>
      <c r="B428" s="121">
        <v>65</v>
      </c>
      <c r="C428">
        <f t="shared" si="10"/>
        <v>19338</v>
      </c>
    </row>
    <row r="429" spans="1:3" x14ac:dyDescent="0.25">
      <c r="A429" s="121">
        <v>428</v>
      </c>
      <c r="B429" s="121">
        <v>65</v>
      </c>
      <c r="C429">
        <f t="shared" ref="C429:C492" si="11">$C$171+((A429-$A$171)*B429)</f>
        <v>19403</v>
      </c>
    </row>
    <row r="430" spans="1:3" x14ac:dyDescent="0.25">
      <c r="A430" s="121">
        <v>429</v>
      </c>
      <c r="B430" s="121">
        <v>65</v>
      </c>
      <c r="C430">
        <f t="shared" si="11"/>
        <v>19468</v>
      </c>
    </row>
    <row r="431" spans="1:3" x14ac:dyDescent="0.25">
      <c r="A431" s="121">
        <v>430</v>
      </c>
      <c r="B431" s="121">
        <v>65</v>
      </c>
      <c r="C431">
        <f t="shared" si="11"/>
        <v>19533</v>
      </c>
    </row>
    <row r="432" spans="1:3" x14ac:dyDescent="0.25">
      <c r="A432" s="121">
        <v>431</v>
      </c>
      <c r="B432" s="121">
        <v>65</v>
      </c>
      <c r="C432">
        <f t="shared" si="11"/>
        <v>19598</v>
      </c>
    </row>
    <row r="433" spans="1:3" x14ac:dyDescent="0.25">
      <c r="A433" s="121">
        <v>432</v>
      </c>
      <c r="B433" s="121">
        <v>65</v>
      </c>
      <c r="C433">
        <f t="shared" si="11"/>
        <v>19663</v>
      </c>
    </row>
    <row r="434" spans="1:3" x14ac:dyDescent="0.25">
      <c r="A434" s="121">
        <v>433</v>
      </c>
      <c r="B434" s="121">
        <v>65</v>
      </c>
      <c r="C434">
        <f t="shared" si="11"/>
        <v>19728</v>
      </c>
    </row>
    <row r="435" spans="1:3" x14ac:dyDescent="0.25">
      <c r="A435" s="121">
        <v>434</v>
      </c>
      <c r="B435" s="121">
        <v>65</v>
      </c>
      <c r="C435">
        <f t="shared" si="11"/>
        <v>19793</v>
      </c>
    </row>
    <row r="436" spans="1:3" x14ac:dyDescent="0.25">
      <c r="A436" s="121">
        <v>435</v>
      </c>
      <c r="B436" s="121">
        <v>65</v>
      </c>
      <c r="C436">
        <f t="shared" si="11"/>
        <v>19858</v>
      </c>
    </row>
    <row r="437" spans="1:3" x14ac:dyDescent="0.25">
      <c r="A437" s="121">
        <v>436</v>
      </c>
      <c r="B437" s="121">
        <v>65</v>
      </c>
      <c r="C437">
        <f t="shared" si="11"/>
        <v>19923</v>
      </c>
    </row>
    <row r="438" spans="1:3" x14ac:dyDescent="0.25">
      <c r="A438" s="121">
        <v>437</v>
      </c>
      <c r="B438" s="121">
        <v>65</v>
      </c>
      <c r="C438">
        <f t="shared" si="11"/>
        <v>19988</v>
      </c>
    </row>
    <row r="439" spans="1:3" x14ac:dyDescent="0.25">
      <c r="A439" s="121">
        <v>438</v>
      </c>
      <c r="B439" s="121">
        <v>65</v>
      </c>
      <c r="C439">
        <f t="shared" si="11"/>
        <v>20053</v>
      </c>
    </row>
    <row r="440" spans="1:3" x14ac:dyDescent="0.25">
      <c r="A440" s="121">
        <v>439</v>
      </c>
      <c r="B440" s="121">
        <v>65</v>
      </c>
      <c r="C440">
        <f t="shared" si="11"/>
        <v>20118</v>
      </c>
    </row>
    <row r="441" spans="1:3" x14ac:dyDescent="0.25">
      <c r="A441" s="121">
        <v>440</v>
      </c>
      <c r="B441" s="121">
        <v>65</v>
      </c>
      <c r="C441">
        <f t="shared" si="11"/>
        <v>20183</v>
      </c>
    </row>
    <row r="442" spans="1:3" x14ac:dyDescent="0.25">
      <c r="A442" s="121">
        <v>441</v>
      </c>
      <c r="B442" s="121">
        <v>65</v>
      </c>
      <c r="C442">
        <f t="shared" si="11"/>
        <v>20248</v>
      </c>
    </row>
    <row r="443" spans="1:3" x14ac:dyDescent="0.25">
      <c r="A443" s="121">
        <v>442</v>
      </c>
      <c r="B443" s="121">
        <v>65</v>
      </c>
      <c r="C443">
        <f t="shared" si="11"/>
        <v>20313</v>
      </c>
    </row>
    <row r="444" spans="1:3" x14ac:dyDescent="0.25">
      <c r="A444" s="121">
        <v>443</v>
      </c>
      <c r="B444" s="121">
        <v>65</v>
      </c>
      <c r="C444">
        <f t="shared" si="11"/>
        <v>20378</v>
      </c>
    </row>
    <row r="445" spans="1:3" x14ac:dyDescent="0.25">
      <c r="A445" s="121">
        <v>444</v>
      </c>
      <c r="B445" s="121">
        <v>65</v>
      </c>
      <c r="C445">
        <f t="shared" si="11"/>
        <v>20443</v>
      </c>
    </row>
    <row r="446" spans="1:3" x14ac:dyDescent="0.25">
      <c r="A446" s="121">
        <v>445</v>
      </c>
      <c r="B446" s="121">
        <v>65</v>
      </c>
      <c r="C446">
        <f t="shared" si="11"/>
        <v>20508</v>
      </c>
    </row>
    <row r="447" spans="1:3" x14ac:dyDescent="0.25">
      <c r="A447" s="121">
        <v>446</v>
      </c>
      <c r="B447" s="121">
        <v>65</v>
      </c>
      <c r="C447">
        <f t="shared" si="11"/>
        <v>20573</v>
      </c>
    </row>
    <row r="448" spans="1:3" x14ac:dyDescent="0.25">
      <c r="A448" s="121">
        <v>447</v>
      </c>
      <c r="B448" s="121">
        <v>65</v>
      </c>
      <c r="C448">
        <f t="shared" si="11"/>
        <v>20638</v>
      </c>
    </row>
    <row r="449" spans="1:3" x14ac:dyDescent="0.25">
      <c r="A449" s="121">
        <v>448</v>
      </c>
      <c r="B449" s="121">
        <v>65</v>
      </c>
      <c r="C449">
        <f t="shared" si="11"/>
        <v>20703</v>
      </c>
    </row>
    <row r="450" spans="1:3" x14ac:dyDescent="0.25">
      <c r="A450" s="121">
        <v>449</v>
      </c>
      <c r="B450" s="121">
        <v>65</v>
      </c>
      <c r="C450">
        <f t="shared" si="11"/>
        <v>20768</v>
      </c>
    </row>
    <row r="451" spans="1:3" x14ac:dyDescent="0.25">
      <c r="A451" s="121">
        <v>450</v>
      </c>
      <c r="B451" s="121">
        <v>65</v>
      </c>
      <c r="C451">
        <f t="shared" si="11"/>
        <v>20833</v>
      </c>
    </row>
    <row r="452" spans="1:3" x14ac:dyDescent="0.25">
      <c r="A452" s="121">
        <v>451</v>
      </c>
      <c r="B452" s="121">
        <v>65</v>
      </c>
      <c r="C452">
        <f t="shared" si="11"/>
        <v>20898</v>
      </c>
    </row>
    <row r="453" spans="1:3" x14ac:dyDescent="0.25">
      <c r="A453" s="121">
        <v>452</v>
      </c>
      <c r="B453" s="121">
        <v>65</v>
      </c>
      <c r="C453">
        <f t="shared" si="11"/>
        <v>20963</v>
      </c>
    </row>
    <row r="454" spans="1:3" x14ac:dyDescent="0.25">
      <c r="A454" s="121">
        <v>453</v>
      </c>
      <c r="B454" s="121">
        <v>65</v>
      </c>
      <c r="C454">
        <f t="shared" si="11"/>
        <v>21028</v>
      </c>
    </row>
    <row r="455" spans="1:3" x14ac:dyDescent="0.25">
      <c r="A455" s="121">
        <v>454</v>
      </c>
      <c r="B455" s="121">
        <v>65</v>
      </c>
      <c r="C455">
        <f t="shared" si="11"/>
        <v>21093</v>
      </c>
    </row>
    <row r="456" spans="1:3" x14ac:dyDescent="0.25">
      <c r="A456" s="121">
        <v>455</v>
      </c>
      <c r="B456" s="121">
        <v>65</v>
      </c>
      <c r="C456">
        <f t="shared" si="11"/>
        <v>21158</v>
      </c>
    </row>
    <row r="457" spans="1:3" x14ac:dyDescent="0.25">
      <c r="A457" s="121">
        <v>456</v>
      </c>
      <c r="B457" s="121">
        <v>65</v>
      </c>
      <c r="C457">
        <f t="shared" si="11"/>
        <v>21223</v>
      </c>
    </row>
    <row r="458" spans="1:3" x14ac:dyDescent="0.25">
      <c r="A458" s="121">
        <v>457</v>
      </c>
      <c r="B458" s="121">
        <v>65</v>
      </c>
      <c r="C458">
        <f t="shared" si="11"/>
        <v>21288</v>
      </c>
    </row>
    <row r="459" spans="1:3" x14ac:dyDescent="0.25">
      <c r="A459" s="121">
        <v>458</v>
      </c>
      <c r="B459" s="121">
        <v>65</v>
      </c>
      <c r="C459">
        <f t="shared" si="11"/>
        <v>21353</v>
      </c>
    </row>
    <row r="460" spans="1:3" x14ac:dyDescent="0.25">
      <c r="A460" s="121">
        <v>459</v>
      </c>
      <c r="B460" s="121">
        <v>65</v>
      </c>
      <c r="C460">
        <f t="shared" si="11"/>
        <v>21418</v>
      </c>
    </row>
    <row r="461" spans="1:3" x14ac:dyDescent="0.25">
      <c r="A461" s="121">
        <v>460</v>
      </c>
      <c r="B461" s="121">
        <v>65</v>
      </c>
      <c r="C461">
        <f t="shared" si="11"/>
        <v>21483</v>
      </c>
    </row>
    <row r="462" spans="1:3" x14ac:dyDescent="0.25">
      <c r="A462" s="121">
        <v>461</v>
      </c>
      <c r="B462" s="121">
        <v>65</v>
      </c>
      <c r="C462">
        <f t="shared" si="11"/>
        <v>21548</v>
      </c>
    </row>
    <row r="463" spans="1:3" x14ac:dyDescent="0.25">
      <c r="A463" s="121">
        <v>462</v>
      </c>
      <c r="B463" s="121">
        <v>65</v>
      </c>
      <c r="C463">
        <f t="shared" si="11"/>
        <v>21613</v>
      </c>
    </row>
    <row r="464" spans="1:3" x14ac:dyDescent="0.25">
      <c r="A464" s="121">
        <v>463</v>
      </c>
      <c r="B464" s="121">
        <v>65</v>
      </c>
      <c r="C464">
        <f t="shared" si="11"/>
        <v>21678</v>
      </c>
    </row>
    <row r="465" spans="1:3" x14ac:dyDescent="0.25">
      <c r="A465" s="121">
        <v>464</v>
      </c>
      <c r="B465" s="121">
        <v>65</v>
      </c>
      <c r="C465">
        <f t="shared" si="11"/>
        <v>21743</v>
      </c>
    </row>
    <row r="466" spans="1:3" x14ac:dyDescent="0.25">
      <c r="A466" s="121">
        <v>465</v>
      </c>
      <c r="B466" s="121">
        <v>65</v>
      </c>
      <c r="C466">
        <f t="shared" si="11"/>
        <v>21808</v>
      </c>
    </row>
    <row r="467" spans="1:3" x14ac:dyDescent="0.25">
      <c r="A467" s="121">
        <v>466</v>
      </c>
      <c r="B467" s="121">
        <v>65</v>
      </c>
      <c r="C467">
        <f t="shared" si="11"/>
        <v>21873</v>
      </c>
    </row>
    <row r="468" spans="1:3" x14ac:dyDescent="0.25">
      <c r="A468" s="121">
        <v>467</v>
      </c>
      <c r="B468" s="121">
        <v>65</v>
      </c>
      <c r="C468">
        <f t="shared" si="11"/>
        <v>21938</v>
      </c>
    </row>
    <row r="469" spans="1:3" x14ac:dyDescent="0.25">
      <c r="A469" s="121">
        <v>468</v>
      </c>
      <c r="B469" s="121">
        <v>65</v>
      </c>
      <c r="C469">
        <f t="shared" si="11"/>
        <v>22003</v>
      </c>
    </row>
    <row r="470" spans="1:3" x14ac:dyDescent="0.25">
      <c r="A470" s="121">
        <v>469</v>
      </c>
      <c r="B470" s="121">
        <v>65</v>
      </c>
      <c r="C470">
        <f t="shared" si="11"/>
        <v>22068</v>
      </c>
    </row>
    <row r="471" spans="1:3" x14ac:dyDescent="0.25">
      <c r="A471" s="121">
        <v>470</v>
      </c>
      <c r="B471" s="121">
        <v>65</v>
      </c>
      <c r="C471">
        <f t="shared" si="11"/>
        <v>22133</v>
      </c>
    </row>
    <row r="472" spans="1:3" x14ac:dyDescent="0.25">
      <c r="A472" s="121">
        <v>471</v>
      </c>
      <c r="B472" s="121">
        <v>65</v>
      </c>
      <c r="C472">
        <f t="shared" si="11"/>
        <v>22198</v>
      </c>
    </row>
    <row r="473" spans="1:3" x14ac:dyDescent="0.25">
      <c r="A473" s="121">
        <v>472</v>
      </c>
      <c r="B473" s="121">
        <v>65</v>
      </c>
      <c r="C473">
        <f t="shared" si="11"/>
        <v>22263</v>
      </c>
    </row>
    <row r="474" spans="1:3" x14ac:dyDescent="0.25">
      <c r="A474" s="121">
        <v>473</v>
      </c>
      <c r="B474" s="121">
        <v>65</v>
      </c>
      <c r="C474">
        <f t="shared" si="11"/>
        <v>22328</v>
      </c>
    </row>
    <row r="475" spans="1:3" x14ac:dyDescent="0.25">
      <c r="A475" s="121">
        <v>474</v>
      </c>
      <c r="B475" s="121">
        <v>65</v>
      </c>
      <c r="C475">
        <f t="shared" si="11"/>
        <v>22393</v>
      </c>
    </row>
    <row r="476" spans="1:3" x14ac:dyDescent="0.25">
      <c r="A476" s="121">
        <v>475</v>
      </c>
      <c r="B476" s="121">
        <v>65</v>
      </c>
      <c r="C476">
        <f t="shared" si="11"/>
        <v>22458</v>
      </c>
    </row>
    <row r="477" spans="1:3" x14ac:dyDescent="0.25">
      <c r="A477" s="121">
        <v>476</v>
      </c>
      <c r="B477" s="121">
        <v>65</v>
      </c>
      <c r="C477">
        <f t="shared" si="11"/>
        <v>22523</v>
      </c>
    </row>
    <row r="478" spans="1:3" x14ac:dyDescent="0.25">
      <c r="A478" s="121">
        <v>477</v>
      </c>
      <c r="B478" s="121">
        <v>65</v>
      </c>
      <c r="C478">
        <f t="shared" si="11"/>
        <v>22588</v>
      </c>
    </row>
    <row r="479" spans="1:3" x14ac:dyDescent="0.25">
      <c r="A479" s="121">
        <v>478</v>
      </c>
      <c r="B479" s="121">
        <v>65</v>
      </c>
      <c r="C479">
        <f t="shared" si="11"/>
        <v>22653</v>
      </c>
    </row>
    <row r="480" spans="1:3" x14ac:dyDescent="0.25">
      <c r="A480" s="121">
        <v>479</v>
      </c>
      <c r="B480" s="121">
        <v>65</v>
      </c>
      <c r="C480">
        <f t="shared" si="11"/>
        <v>22718</v>
      </c>
    </row>
    <row r="481" spans="1:3" x14ac:dyDescent="0.25">
      <c r="A481" s="121">
        <v>480</v>
      </c>
      <c r="B481" s="121">
        <v>65</v>
      </c>
      <c r="C481">
        <f t="shared" si="11"/>
        <v>22783</v>
      </c>
    </row>
    <row r="482" spans="1:3" x14ac:dyDescent="0.25">
      <c r="A482" s="121">
        <v>481</v>
      </c>
      <c r="B482" s="121">
        <v>65</v>
      </c>
      <c r="C482">
        <f t="shared" si="11"/>
        <v>22848</v>
      </c>
    </row>
    <row r="483" spans="1:3" x14ac:dyDescent="0.25">
      <c r="A483" s="121">
        <v>482</v>
      </c>
      <c r="B483" s="121">
        <v>65</v>
      </c>
      <c r="C483">
        <f t="shared" si="11"/>
        <v>22913</v>
      </c>
    </row>
    <row r="484" spans="1:3" x14ac:dyDescent="0.25">
      <c r="A484" s="121">
        <v>483</v>
      </c>
      <c r="B484" s="121">
        <v>65</v>
      </c>
      <c r="C484">
        <f t="shared" si="11"/>
        <v>22978</v>
      </c>
    </row>
    <row r="485" spans="1:3" x14ac:dyDescent="0.25">
      <c r="A485" s="121">
        <v>484</v>
      </c>
      <c r="B485" s="121">
        <v>65</v>
      </c>
      <c r="C485">
        <f t="shared" si="11"/>
        <v>23043</v>
      </c>
    </row>
    <row r="486" spans="1:3" x14ac:dyDescent="0.25">
      <c r="A486" s="121">
        <v>485</v>
      </c>
      <c r="B486" s="121">
        <v>65</v>
      </c>
      <c r="C486">
        <f t="shared" si="11"/>
        <v>23108</v>
      </c>
    </row>
    <row r="487" spans="1:3" x14ac:dyDescent="0.25">
      <c r="A487" s="121">
        <v>486</v>
      </c>
      <c r="B487" s="121">
        <v>65</v>
      </c>
      <c r="C487">
        <f t="shared" si="11"/>
        <v>23173</v>
      </c>
    </row>
    <row r="488" spans="1:3" x14ac:dyDescent="0.25">
      <c r="A488" s="121">
        <v>487</v>
      </c>
      <c r="B488" s="121">
        <v>65</v>
      </c>
      <c r="C488">
        <f t="shared" si="11"/>
        <v>23238</v>
      </c>
    </row>
    <row r="489" spans="1:3" x14ac:dyDescent="0.25">
      <c r="A489" s="121">
        <v>488</v>
      </c>
      <c r="B489" s="121">
        <v>65</v>
      </c>
      <c r="C489">
        <f t="shared" si="11"/>
        <v>23303</v>
      </c>
    </row>
    <row r="490" spans="1:3" x14ac:dyDescent="0.25">
      <c r="A490" s="121">
        <v>489</v>
      </c>
      <c r="B490" s="121">
        <v>65</v>
      </c>
      <c r="C490">
        <f t="shared" si="11"/>
        <v>23368</v>
      </c>
    </row>
    <row r="491" spans="1:3" x14ac:dyDescent="0.25">
      <c r="A491" s="121">
        <v>490</v>
      </c>
      <c r="B491" s="121">
        <v>65</v>
      </c>
      <c r="C491">
        <f t="shared" si="11"/>
        <v>23433</v>
      </c>
    </row>
    <row r="492" spans="1:3" x14ac:dyDescent="0.25">
      <c r="A492" s="121">
        <v>491</v>
      </c>
      <c r="B492" s="121">
        <v>65</v>
      </c>
      <c r="C492">
        <f t="shared" si="11"/>
        <v>23498</v>
      </c>
    </row>
    <row r="493" spans="1:3" x14ac:dyDescent="0.25">
      <c r="A493" s="121">
        <v>492</v>
      </c>
      <c r="B493" s="121">
        <v>65</v>
      </c>
      <c r="C493">
        <f t="shared" ref="C493:C556" si="12">$C$171+((A493-$A$171)*B493)</f>
        <v>23563</v>
      </c>
    </row>
    <row r="494" spans="1:3" x14ac:dyDescent="0.25">
      <c r="A494" s="121">
        <v>493</v>
      </c>
      <c r="B494" s="121">
        <v>65</v>
      </c>
      <c r="C494">
        <f t="shared" si="12"/>
        <v>23628</v>
      </c>
    </row>
    <row r="495" spans="1:3" x14ac:dyDescent="0.25">
      <c r="A495" s="121">
        <v>494</v>
      </c>
      <c r="B495" s="121">
        <v>65</v>
      </c>
      <c r="C495">
        <f t="shared" si="12"/>
        <v>23693</v>
      </c>
    </row>
    <row r="496" spans="1:3" x14ac:dyDescent="0.25">
      <c r="A496" s="121">
        <v>495</v>
      </c>
      <c r="B496" s="121">
        <v>65</v>
      </c>
      <c r="C496">
        <f t="shared" si="12"/>
        <v>23758</v>
      </c>
    </row>
    <row r="497" spans="1:3" x14ac:dyDescent="0.25">
      <c r="A497" s="121">
        <v>496</v>
      </c>
      <c r="B497" s="121">
        <v>65</v>
      </c>
      <c r="C497">
        <f t="shared" si="12"/>
        <v>23823</v>
      </c>
    </row>
    <row r="498" spans="1:3" x14ac:dyDescent="0.25">
      <c r="A498" s="121">
        <v>497</v>
      </c>
      <c r="B498" s="121">
        <v>65</v>
      </c>
      <c r="C498">
        <f t="shared" si="12"/>
        <v>23888</v>
      </c>
    </row>
    <row r="499" spans="1:3" x14ac:dyDescent="0.25">
      <c r="A499" s="121">
        <v>498</v>
      </c>
      <c r="B499" s="121">
        <v>65</v>
      </c>
      <c r="C499">
        <f t="shared" si="12"/>
        <v>23953</v>
      </c>
    </row>
    <row r="500" spans="1:3" x14ac:dyDescent="0.25">
      <c r="A500" s="121">
        <v>499</v>
      </c>
      <c r="B500" s="121">
        <v>65</v>
      </c>
      <c r="C500">
        <f t="shared" si="12"/>
        <v>24018</v>
      </c>
    </row>
    <row r="501" spans="1:3" x14ac:dyDescent="0.25">
      <c r="A501" s="121">
        <v>500</v>
      </c>
      <c r="B501" s="121">
        <v>65</v>
      </c>
      <c r="C501">
        <f t="shared" si="12"/>
        <v>24083</v>
      </c>
    </row>
    <row r="502" spans="1:3" x14ac:dyDescent="0.25">
      <c r="A502" s="121">
        <v>501</v>
      </c>
      <c r="B502" s="121">
        <v>65</v>
      </c>
      <c r="C502">
        <f t="shared" si="12"/>
        <v>24148</v>
      </c>
    </row>
    <row r="503" spans="1:3" x14ac:dyDescent="0.25">
      <c r="A503" s="121">
        <v>502</v>
      </c>
      <c r="B503" s="121">
        <v>65</v>
      </c>
      <c r="C503">
        <f t="shared" si="12"/>
        <v>24213</v>
      </c>
    </row>
    <row r="504" spans="1:3" x14ac:dyDescent="0.25">
      <c r="A504" s="121">
        <v>503</v>
      </c>
      <c r="B504" s="121">
        <v>65</v>
      </c>
      <c r="C504">
        <f t="shared" si="12"/>
        <v>24278</v>
      </c>
    </row>
    <row r="505" spans="1:3" x14ac:dyDescent="0.25">
      <c r="A505" s="121">
        <v>504</v>
      </c>
      <c r="B505" s="121">
        <v>65</v>
      </c>
      <c r="C505">
        <f t="shared" si="12"/>
        <v>24343</v>
      </c>
    </row>
    <row r="506" spans="1:3" x14ac:dyDescent="0.25">
      <c r="A506" s="121">
        <v>505</v>
      </c>
      <c r="B506" s="121">
        <v>65</v>
      </c>
      <c r="C506">
        <f t="shared" si="12"/>
        <v>24408</v>
      </c>
    </row>
    <row r="507" spans="1:3" x14ac:dyDescent="0.25">
      <c r="A507" s="121">
        <v>506</v>
      </c>
      <c r="B507" s="121">
        <v>65</v>
      </c>
      <c r="C507">
        <f t="shared" si="12"/>
        <v>24473</v>
      </c>
    </row>
    <row r="508" spans="1:3" x14ac:dyDescent="0.25">
      <c r="A508" s="121">
        <v>507</v>
      </c>
      <c r="B508" s="121">
        <v>65</v>
      </c>
      <c r="C508">
        <f t="shared" si="12"/>
        <v>24538</v>
      </c>
    </row>
    <row r="509" spans="1:3" x14ac:dyDescent="0.25">
      <c r="A509" s="121">
        <v>508</v>
      </c>
      <c r="B509" s="121">
        <v>65</v>
      </c>
      <c r="C509">
        <f t="shared" si="12"/>
        <v>24603</v>
      </c>
    </row>
    <row r="510" spans="1:3" x14ac:dyDescent="0.25">
      <c r="A510" s="121">
        <v>509</v>
      </c>
      <c r="B510" s="121">
        <v>65</v>
      </c>
      <c r="C510">
        <f t="shared" si="12"/>
        <v>24668</v>
      </c>
    </row>
    <row r="511" spans="1:3" x14ac:dyDescent="0.25">
      <c r="A511" s="121">
        <v>510</v>
      </c>
      <c r="B511" s="121">
        <v>65</v>
      </c>
      <c r="C511">
        <f t="shared" si="12"/>
        <v>24733</v>
      </c>
    </row>
    <row r="512" spans="1:3" x14ac:dyDescent="0.25">
      <c r="A512" s="121">
        <v>511</v>
      </c>
      <c r="B512" s="121">
        <v>65</v>
      </c>
      <c r="C512">
        <f t="shared" si="12"/>
        <v>24798</v>
      </c>
    </row>
    <row r="513" spans="1:3" x14ac:dyDescent="0.25">
      <c r="A513" s="121">
        <v>512</v>
      </c>
      <c r="B513" s="121">
        <v>65</v>
      </c>
      <c r="C513">
        <f t="shared" si="12"/>
        <v>24863</v>
      </c>
    </row>
    <row r="514" spans="1:3" x14ac:dyDescent="0.25">
      <c r="A514" s="121">
        <v>513</v>
      </c>
      <c r="B514" s="121">
        <v>65</v>
      </c>
      <c r="C514">
        <f t="shared" si="12"/>
        <v>24928</v>
      </c>
    </row>
    <row r="515" spans="1:3" x14ac:dyDescent="0.25">
      <c r="A515" s="121">
        <v>514</v>
      </c>
      <c r="B515" s="121">
        <v>65</v>
      </c>
      <c r="C515">
        <f t="shared" si="12"/>
        <v>24993</v>
      </c>
    </row>
    <row r="516" spans="1:3" x14ac:dyDescent="0.25">
      <c r="A516" s="121">
        <v>515</v>
      </c>
      <c r="B516" s="121">
        <v>65</v>
      </c>
      <c r="C516">
        <f t="shared" si="12"/>
        <v>25058</v>
      </c>
    </row>
    <row r="517" spans="1:3" x14ac:dyDescent="0.25">
      <c r="A517" s="121">
        <v>516</v>
      </c>
      <c r="B517" s="121">
        <v>65</v>
      </c>
      <c r="C517">
        <f t="shared" si="12"/>
        <v>25123</v>
      </c>
    </row>
    <row r="518" spans="1:3" x14ac:dyDescent="0.25">
      <c r="A518" s="121">
        <v>517</v>
      </c>
      <c r="B518" s="121">
        <v>65</v>
      </c>
      <c r="C518">
        <f t="shared" si="12"/>
        <v>25188</v>
      </c>
    </row>
    <row r="519" spans="1:3" x14ac:dyDescent="0.25">
      <c r="A519" s="121">
        <v>518</v>
      </c>
      <c r="B519" s="121">
        <v>65</v>
      </c>
      <c r="C519">
        <f t="shared" si="12"/>
        <v>25253</v>
      </c>
    </row>
    <row r="520" spans="1:3" x14ac:dyDescent="0.25">
      <c r="A520" s="121">
        <v>519</v>
      </c>
      <c r="B520" s="121">
        <v>65</v>
      </c>
      <c r="C520">
        <f t="shared" si="12"/>
        <v>25318</v>
      </c>
    </row>
    <row r="521" spans="1:3" x14ac:dyDescent="0.25">
      <c r="A521" s="121">
        <v>520</v>
      </c>
      <c r="B521" s="121">
        <v>65</v>
      </c>
      <c r="C521">
        <f t="shared" si="12"/>
        <v>25383</v>
      </c>
    </row>
    <row r="522" spans="1:3" x14ac:dyDescent="0.25">
      <c r="A522" s="121">
        <v>521</v>
      </c>
      <c r="B522" s="121">
        <v>65</v>
      </c>
      <c r="C522">
        <f t="shared" si="12"/>
        <v>25448</v>
      </c>
    </row>
    <row r="523" spans="1:3" x14ac:dyDescent="0.25">
      <c r="A523" s="121">
        <v>522</v>
      </c>
      <c r="B523" s="121">
        <v>65</v>
      </c>
      <c r="C523">
        <f t="shared" si="12"/>
        <v>25513</v>
      </c>
    </row>
    <row r="524" spans="1:3" x14ac:dyDescent="0.25">
      <c r="A524" s="121">
        <v>523</v>
      </c>
      <c r="B524" s="121">
        <v>65</v>
      </c>
      <c r="C524">
        <f t="shared" si="12"/>
        <v>25578</v>
      </c>
    </row>
    <row r="525" spans="1:3" x14ac:dyDescent="0.25">
      <c r="A525" s="121">
        <v>524</v>
      </c>
      <c r="B525" s="121">
        <v>65</v>
      </c>
      <c r="C525">
        <f t="shared" si="12"/>
        <v>25643</v>
      </c>
    </row>
    <row r="526" spans="1:3" x14ac:dyDescent="0.25">
      <c r="A526" s="121">
        <v>525</v>
      </c>
      <c r="B526" s="121">
        <v>65</v>
      </c>
      <c r="C526">
        <f t="shared" si="12"/>
        <v>25708</v>
      </c>
    </row>
    <row r="527" spans="1:3" x14ac:dyDescent="0.25">
      <c r="A527" s="121">
        <v>526</v>
      </c>
      <c r="B527" s="121">
        <v>65</v>
      </c>
      <c r="C527">
        <f t="shared" si="12"/>
        <v>25773</v>
      </c>
    </row>
    <row r="528" spans="1:3" x14ac:dyDescent="0.25">
      <c r="A528" s="121">
        <v>527</v>
      </c>
      <c r="B528" s="121">
        <v>65</v>
      </c>
      <c r="C528">
        <f t="shared" si="12"/>
        <v>25838</v>
      </c>
    </row>
    <row r="529" spans="1:3" x14ac:dyDescent="0.25">
      <c r="A529" s="121">
        <v>528</v>
      </c>
      <c r="B529" s="121">
        <v>65</v>
      </c>
      <c r="C529">
        <f t="shared" si="12"/>
        <v>25903</v>
      </c>
    </row>
    <row r="530" spans="1:3" x14ac:dyDescent="0.25">
      <c r="A530" s="121">
        <v>529</v>
      </c>
      <c r="B530" s="121">
        <v>65</v>
      </c>
      <c r="C530">
        <f t="shared" si="12"/>
        <v>25968</v>
      </c>
    </row>
    <row r="531" spans="1:3" x14ac:dyDescent="0.25">
      <c r="A531" s="121">
        <v>530</v>
      </c>
      <c r="B531" s="121">
        <v>65</v>
      </c>
      <c r="C531">
        <f t="shared" si="12"/>
        <v>26033</v>
      </c>
    </row>
    <row r="532" spans="1:3" x14ac:dyDescent="0.25">
      <c r="A532" s="121">
        <v>531</v>
      </c>
      <c r="B532" s="121">
        <v>65</v>
      </c>
      <c r="C532">
        <f t="shared" si="12"/>
        <v>26098</v>
      </c>
    </row>
    <row r="533" spans="1:3" x14ac:dyDescent="0.25">
      <c r="A533" s="121">
        <v>532</v>
      </c>
      <c r="B533" s="121">
        <v>65</v>
      </c>
      <c r="C533">
        <f t="shared" si="12"/>
        <v>26163</v>
      </c>
    </row>
    <row r="534" spans="1:3" x14ac:dyDescent="0.25">
      <c r="A534" s="121">
        <v>533</v>
      </c>
      <c r="B534" s="121">
        <v>65</v>
      </c>
      <c r="C534">
        <f t="shared" si="12"/>
        <v>26228</v>
      </c>
    </row>
    <row r="535" spans="1:3" x14ac:dyDescent="0.25">
      <c r="A535" s="121">
        <v>534</v>
      </c>
      <c r="B535" s="121">
        <v>65</v>
      </c>
      <c r="C535">
        <f t="shared" si="12"/>
        <v>26293</v>
      </c>
    </row>
    <row r="536" spans="1:3" x14ac:dyDescent="0.25">
      <c r="A536" s="121">
        <v>535</v>
      </c>
      <c r="B536" s="121">
        <v>65</v>
      </c>
      <c r="C536">
        <f t="shared" si="12"/>
        <v>26358</v>
      </c>
    </row>
    <row r="537" spans="1:3" x14ac:dyDescent="0.25">
      <c r="A537" s="121">
        <v>536</v>
      </c>
      <c r="B537" s="121">
        <v>65</v>
      </c>
      <c r="C537">
        <f t="shared" si="12"/>
        <v>26423</v>
      </c>
    </row>
    <row r="538" spans="1:3" x14ac:dyDescent="0.25">
      <c r="A538" s="121">
        <v>537</v>
      </c>
      <c r="B538" s="121">
        <v>65</v>
      </c>
      <c r="C538">
        <f t="shared" si="12"/>
        <v>26488</v>
      </c>
    </row>
    <row r="539" spans="1:3" x14ac:dyDescent="0.25">
      <c r="A539" s="121">
        <v>538</v>
      </c>
      <c r="B539" s="121">
        <v>65</v>
      </c>
      <c r="C539">
        <f t="shared" si="12"/>
        <v>26553</v>
      </c>
    </row>
    <row r="540" spans="1:3" x14ac:dyDescent="0.25">
      <c r="A540" s="121">
        <v>539</v>
      </c>
      <c r="B540" s="121">
        <v>65</v>
      </c>
      <c r="C540">
        <f t="shared" si="12"/>
        <v>26618</v>
      </c>
    </row>
    <row r="541" spans="1:3" x14ac:dyDescent="0.25">
      <c r="A541" s="121">
        <v>540</v>
      </c>
      <c r="B541" s="121">
        <v>65</v>
      </c>
      <c r="C541">
        <f t="shared" si="12"/>
        <v>26683</v>
      </c>
    </row>
    <row r="542" spans="1:3" x14ac:dyDescent="0.25">
      <c r="A542" s="121">
        <v>541</v>
      </c>
      <c r="B542" s="121">
        <v>65</v>
      </c>
      <c r="C542">
        <f t="shared" si="12"/>
        <v>26748</v>
      </c>
    </row>
    <row r="543" spans="1:3" x14ac:dyDescent="0.25">
      <c r="A543" s="121">
        <v>542</v>
      </c>
      <c r="B543" s="121">
        <v>65</v>
      </c>
      <c r="C543">
        <f t="shared" si="12"/>
        <v>26813</v>
      </c>
    </row>
    <row r="544" spans="1:3" x14ac:dyDescent="0.25">
      <c r="A544" s="121">
        <v>543</v>
      </c>
      <c r="B544" s="121">
        <v>65</v>
      </c>
      <c r="C544">
        <f t="shared" si="12"/>
        <v>26878</v>
      </c>
    </row>
    <row r="545" spans="1:3" x14ac:dyDescent="0.25">
      <c r="A545" s="121">
        <v>544</v>
      </c>
      <c r="B545" s="121">
        <v>65</v>
      </c>
      <c r="C545">
        <f t="shared" si="12"/>
        <v>26943</v>
      </c>
    </row>
    <row r="546" spans="1:3" x14ac:dyDescent="0.25">
      <c r="A546" s="121">
        <v>545</v>
      </c>
      <c r="B546" s="121">
        <v>65</v>
      </c>
      <c r="C546">
        <f t="shared" si="12"/>
        <v>27008</v>
      </c>
    </row>
    <row r="547" spans="1:3" x14ac:dyDescent="0.25">
      <c r="A547" s="121">
        <v>546</v>
      </c>
      <c r="B547" s="121">
        <v>65</v>
      </c>
      <c r="C547">
        <f t="shared" si="12"/>
        <v>27073</v>
      </c>
    </row>
    <row r="548" spans="1:3" x14ac:dyDescent="0.25">
      <c r="A548" s="121">
        <v>547</v>
      </c>
      <c r="B548" s="121">
        <v>65</v>
      </c>
      <c r="C548">
        <f t="shared" si="12"/>
        <v>27138</v>
      </c>
    </row>
    <row r="549" spans="1:3" x14ac:dyDescent="0.25">
      <c r="A549" s="121">
        <v>548</v>
      </c>
      <c r="B549" s="121">
        <v>65</v>
      </c>
      <c r="C549">
        <f t="shared" si="12"/>
        <v>27203</v>
      </c>
    </row>
    <row r="550" spans="1:3" x14ac:dyDescent="0.25">
      <c r="A550" s="121">
        <v>549</v>
      </c>
      <c r="B550" s="121">
        <v>65</v>
      </c>
      <c r="C550">
        <f t="shared" si="12"/>
        <v>27268</v>
      </c>
    </row>
    <row r="551" spans="1:3" x14ac:dyDescent="0.25">
      <c r="A551" s="121">
        <v>550</v>
      </c>
      <c r="B551" s="121">
        <v>65</v>
      </c>
      <c r="C551">
        <f t="shared" si="12"/>
        <v>27333</v>
      </c>
    </row>
    <row r="552" spans="1:3" x14ac:dyDescent="0.25">
      <c r="A552" s="121">
        <v>551</v>
      </c>
      <c r="B552" s="121">
        <v>65</v>
      </c>
      <c r="C552">
        <f t="shared" si="12"/>
        <v>27398</v>
      </c>
    </row>
    <row r="553" spans="1:3" x14ac:dyDescent="0.25">
      <c r="A553" s="121">
        <v>552</v>
      </c>
      <c r="B553" s="121">
        <v>65</v>
      </c>
      <c r="C553">
        <f t="shared" si="12"/>
        <v>27463</v>
      </c>
    </row>
    <row r="554" spans="1:3" x14ac:dyDescent="0.25">
      <c r="A554" s="121">
        <v>553</v>
      </c>
      <c r="B554" s="121">
        <v>65</v>
      </c>
      <c r="C554">
        <f t="shared" si="12"/>
        <v>27528</v>
      </c>
    </row>
    <row r="555" spans="1:3" x14ac:dyDescent="0.25">
      <c r="A555" s="121">
        <v>554</v>
      </c>
      <c r="B555" s="121">
        <v>65</v>
      </c>
      <c r="C555">
        <f t="shared" si="12"/>
        <v>27593</v>
      </c>
    </row>
    <row r="556" spans="1:3" x14ac:dyDescent="0.25">
      <c r="A556" s="121">
        <v>555</v>
      </c>
      <c r="B556" s="121">
        <v>65</v>
      </c>
      <c r="C556">
        <f t="shared" si="12"/>
        <v>27658</v>
      </c>
    </row>
    <row r="557" spans="1:3" x14ac:dyDescent="0.25">
      <c r="A557" s="121">
        <v>556</v>
      </c>
      <c r="B557" s="121">
        <v>65</v>
      </c>
      <c r="C557">
        <f t="shared" ref="C557:C599" si="13">$C$171+((A557-$A$171)*B557)</f>
        <v>27723</v>
      </c>
    </row>
    <row r="558" spans="1:3" x14ac:dyDescent="0.25">
      <c r="A558" s="121">
        <v>557</v>
      </c>
      <c r="B558" s="121">
        <v>65</v>
      </c>
      <c r="C558">
        <f t="shared" si="13"/>
        <v>27788</v>
      </c>
    </row>
    <row r="559" spans="1:3" x14ac:dyDescent="0.25">
      <c r="A559" s="121">
        <v>558</v>
      </c>
      <c r="B559" s="121">
        <v>65</v>
      </c>
      <c r="C559">
        <f t="shared" si="13"/>
        <v>27853</v>
      </c>
    </row>
    <row r="560" spans="1:3" x14ac:dyDescent="0.25">
      <c r="A560" s="121">
        <v>559</v>
      </c>
      <c r="B560" s="121">
        <v>65</v>
      </c>
      <c r="C560">
        <f t="shared" si="13"/>
        <v>27918</v>
      </c>
    </row>
    <row r="561" spans="1:3" x14ac:dyDescent="0.25">
      <c r="A561" s="121">
        <v>560</v>
      </c>
      <c r="B561" s="121">
        <v>65</v>
      </c>
      <c r="C561">
        <f t="shared" si="13"/>
        <v>27983</v>
      </c>
    </row>
    <row r="562" spans="1:3" x14ac:dyDescent="0.25">
      <c r="A562" s="121">
        <v>561</v>
      </c>
      <c r="B562" s="121">
        <v>65</v>
      </c>
      <c r="C562">
        <f t="shared" si="13"/>
        <v>28048</v>
      </c>
    </row>
    <row r="563" spans="1:3" x14ac:dyDescent="0.25">
      <c r="A563" s="121">
        <v>562</v>
      </c>
      <c r="B563" s="121">
        <v>65</v>
      </c>
      <c r="C563">
        <f t="shared" si="13"/>
        <v>28113</v>
      </c>
    </row>
    <row r="564" spans="1:3" x14ac:dyDescent="0.25">
      <c r="A564" s="121">
        <v>563</v>
      </c>
      <c r="B564" s="121">
        <v>65</v>
      </c>
      <c r="C564">
        <f t="shared" si="13"/>
        <v>28178</v>
      </c>
    </row>
    <row r="565" spans="1:3" x14ac:dyDescent="0.25">
      <c r="A565" s="121">
        <v>564</v>
      </c>
      <c r="B565" s="121">
        <v>65</v>
      </c>
      <c r="C565">
        <f t="shared" si="13"/>
        <v>28243</v>
      </c>
    </row>
    <row r="566" spans="1:3" x14ac:dyDescent="0.25">
      <c r="A566" s="121">
        <v>565</v>
      </c>
      <c r="B566" s="121">
        <v>65</v>
      </c>
      <c r="C566">
        <f t="shared" si="13"/>
        <v>28308</v>
      </c>
    </row>
    <row r="567" spans="1:3" x14ac:dyDescent="0.25">
      <c r="A567" s="121">
        <v>566</v>
      </c>
      <c r="B567" s="121">
        <v>65</v>
      </c>
      <c r="C567">
        <f t="shared" si="13"/>
        <v>28373</v>
      </c>
    </row>
    <row r="568" spans="1:3" x14ac:dyDescent="0.25">
      <c r="A568" s="121">
        <v>567</v>
      </c>
      <c r="B568" s="121">
        <v>65</v>
      </c>
      <c r="C568">
        <f t="shared" si="13"/>
        <v>28438</v>
      </c>
    </row>
    <row r="569" spans="1:3" x14ac:dyDescent="0.25">
      <c r="A569" s="121">
        <v>568</v>
      </c>
      <c r="B569" s="121">
        <v>65</v>
      </c>
      <c r="C569">
        <f t="shared" si="13"/>
        <v>28503</v>
      </c>
    </row>
    <row r="570" spans="1:3" x14ac:dyDescent="0.25">
      <c r="A570" s="121">
        <v>569</v>
      </c>
      <c r="B570" s="121">
        <v>65</v>
      </c>
      <c r="C570">
        <f t="shared" si="13"/>
        <v>28568</v>
      </c>
    </row>
    <row r="571" spans="1:3" x14ac:dyDescent="0.25">
      <c r="A571" s="121">
        <v>570</v>
      </c>
      <c r="B571" s="121">
        <v>65</v>
      </c>
      <c r="C571">
        <f t="shared" si="13"/>
        <v>28633</v>
      </c>
    </row>
    <row r="572" spans="1:3" x14ac:dyDescent="0.25">
      <c r="A572" s="121">
        <v>571</v>
      </c>
      <c r="B572" s="121">
        <v>65</v>
      </c>
      <c r="C572">
        <f t="shared" si="13"/>
        <v>28698</v>
      </c>
    </row>
    <row r="573" spans="1:3" x14ac:dyDescent="0.25">
      <c r="A573" s="121">
        <v>572</v>
      </c>
      <c r="B573" s="121">
        <v>65</v>
      </c>
      <c r="C573">
        <f t="shared" si="13"/>
        <v>28763</v>
      </c>
    </row>
    <row r="574" spans="1:3" x14ac:dyDescent="0.25">
      <c r="A574" s="121">
        <v>573</v>
      </c>
      <c r="B574" s="121">
        <v>65</v>
      </c>
      <c r="C574">
        <f t="shared" si="13"/>
        <v>28828</v>
      </c>
    </row>
    <row r="575" spans="1:3" x14ac:dyDescent="0.25">
      <c r="A575" s="121">
        <v>574</v>
      </c>
      <c r="B575" s="121">
        <v>65</v>
      </c>
      <c r="C575">
        <f t="shared" si="13"/>
        <v>28893</v>
      </c>
    </row>
    <row r="576" spans="1:3" x14ac:dyDescent="0.25">
      <c r="A576" s="121">
        <v>575</v>
      </c>
      <c r="B576" s="121">
        <v>65</v>
      </c>
      <c r="C576">
        <f t="shared" si="13"/>
        <v>28958</v>
      </c>
    </row>
    <row r="577" spans="1:3" x14ac:dyDescent="0.25">
      <c r="A577" s="121">
        <v>576</v>
      </c>
      <c r="B577" s="121">
        <v>65</v>
      </c>
      <c r="C577">
        <f t="shared" si="13"/>
        <v>29023</v>
      </c>
    </row>
    <row r="578" spans="1:3" x14ac:dyDescent="0.25">
      <c r="A578" s="121">
        <v>577</v>
      </c>
      <c r="B578" s="121">
        <v>65</v>
      </c>
      <c r="C578">
        <f t="shared" si="13"/>
        <v>29088</v>
      </c>
    </row>
    <row r="579" spans="1:3" x14ac:dyDescent="0.25">
      <c r="A579" s="121">
        <v>578</v>
      </c>
      <c r="B579" s="121">
        <v>65</v>
      </c>
      <c r="C579">
        <f t="shared" si="13"/>
        <v>29153</v>
      </c>
    </row>
    <row r="580" spans="1:3" x14ac:dyDescent="0.25">
      <c r="A580" s="121">
        <v>579</v>
      </c>
      <c r="B580" s="121">
        <v>65</v>
      </c>
      <c r="C580">
        <f t="shared" si="13"/>
        <v>29218</v>
      </c>
    </row>
    <row r="581" spans="1:3" x14ac:dyDescent="0.25">
      <c r="A581" s="121">
        <v>580</v>
      </c>
      <c r="B581" s="121">
        <v>65</v>
      </c>
      <c r="C581">
        <f t="shared" si="13"/>
        <v>29283</v>
      </c>
    </row>
    <row r="582" spans="1:3" x14ac:dyDescent="0.25">
      <c r="A582" s="121">
        <v>581</v>
      </c>
      <c r="B582" s="121">
        <v>65</v>
      </c>
      <c r="C582">
        <f t="shared" si="13"/>
        <v>29348</v>
      </c>
    </row>
    <row r="583" spans="1:3" x14ac:dyDescent="0.25">
      <c r="A583" s="121">
        <v>582</v>
      </c>
      <c r="B583" s="121">
        <v>65</v>
      </c>
      <c r="C583">
        <f t="shared" si="13"/>
        <v>29413</v>
      </c>
    </row>
    <row r="584" spans="1:3" x14ac:dyDescent="0.25">
      <c r="A584" s="121">
        <v>583</v>
      </c>
      <c r="B584" s="121">
        <v>65</v>
      </c>
      <c r="C584">
        <f t="shared" si="13"/>
        <v>29478</v>
      </c>
    </row>
    <row r="585" spans="1:3" x14ac:dyDescent="0.25">
      <c r="A585" s="121">
        <v>584</v>
      </c>
      <c r="B585" s="121">
        <v>65</v>
      </c>
      <c r="C585">
        <f t="shared" si="13"/>
        <v>29543</v>
      </c>
    </row>
    <row r="586" spans="1:3" x14ac:dyDescent="0.25">
      <c r="A586" s="121">
        <v>585</v>
      </c>
      <c r="B586" s="121">
        <v>65</v>
      </c>
      <c r="C586">
        <f t="shared" si="13"/>
        <v>29608</v>
      </c>
    </row>
    <row r="587" spans="1:3" x14ac:dyDescent="0.25">
      <c r="A587" s="121">
        <v>586</v>
      </c>
      <c r="B587" s="121">
        <v>65</v>
      </c>
      <c r="C587">
        <f t="shared" si="13"/>
        <v>29673</v>
      </c>
    </row>
    <row r="588" spans="1:3" x14ac:dyDescent="0.25">
      <c r="A588" s="121">
        <v>587</v>
      </c>
      <c r="B588" s="121">
        <v>65</v>
      </c>
      <c r="C588">
        <f t="shared" si="13"/>
        <v>29738</v>
      </c>
    </row>
    <row r="589" spans="1:3" x14ac:dyDescent="0.25">
      <c r="A589" s="121">
        <v>588</v>
      </c>
      <c r="B589" s="121">
        <v>65</v>
      </c>
      <c r="C589">
        <f t="shared" si="13"/>
        <v>29803</v>
      </c>
    </row>
    <row r="590" spans="1:3" x14ac:dyDescent="0.25">
      <c r="A590" s="121">
        <v>589</v>
      </c>
      <c r="B590" s="121">
        <v>65</v>
      </c>
      <c r="C590">
        <f t="shared" si="13"/>
        <v>29868</v>
      </c>
    </row>
    <row r="591" spans="1:3" x14ac:dyDescent="0.25">
      <c r="A591" s="121">
        <v>590</v>
      </c>
      <c r="B591" s="121">
        <v>65</v>
      </c>
      <c r="C591">
        <f t="shared" si="13"/>
        <v>29933</v>
      </c>
    </row>
    <row r="592" spans="1:3" x14ac:dyDescent="0.25">
      <c r="A592" s="121">
        <v>591</v>
      </c>
      <c r="B592" s="121">
        <v>65</v>
      </c>
      <c r="C592">
        <f t="shared" si="13"/>
        <v>29998</v>
      </c>
    </row>
    <row r="593" spans="1:3" x14ac:dyDescent="0.25">
      <c r="A593" s="121">
        <v>592</v>
      </c>
      <c r="B593" s="121">
        <v>65</v>
      </c>
      <c r="C593">
        <f t="shared" si="13"/>
        <v>30063</v>
      </c>
    </row>
    <row r="594" spans="1:3" x14ac:dyDescent="0.25">
      <c r="A594" s="121">
        <v>593</v>
      </c>
      <c r="B594" s="121">
        <v>65</v>
      </c>
      <c r="C594">
        <f t="shared" si="13"/>
        <v>30128</v>
      </c>
    </row>
    <row r="595" spans="1:3" x14ac:dyDescent="0.25">
      <c r="A595" s="121">
        <v>594</v>
      </c>
      <c r="B595" s="121">
        <v>65</v>
      </c>
      <c r="C595">
        <f t="shared" si="13"/>
        <v>30193</v>
      </c>
    </row>
    <row r="596" spans="1:3" x14ac:dyDescent="0.25">
      <c r="A596" s="121">
        <v>595</v>
      </c>
      <c r="B596" s="121">
        <v>65</v>
      </c>
      <c r="C596">
        <f t="shared" si="13"/>
        <v>30258</v>
      </c>
    </row>
    <row r="597" spans="1:3" x14ac:dyDescent="0.25">
      <c r="A597" s="121">
        <v>596</v>
      </c>
      <c r="B597" s="121">
        <v>65</v>
      </c>
      <c r="C597">
        <f t="shared" si="13"/>
        <v>30323</v>
      </c>
    </row>
    <row r="598" spans="1:3" x14ac:dyDescent="0.25">
      <c r="A598" s="121">
        <v>597</v>
      </c>
      <c r="B598" s="121">
        <v>65</v>
      </c>
      <c r="C598">
        <f t="shared" si="13"/>
        <v>30388</v>
      </c>
    </row>
    <row r="599" spans="1:3" x14ac:dyDescent="0.25">
      <c r="A599" s="121">
        <v>598</v>
      </c>
      <c r="B599" s="121">
        <v>65</v>
      </c>
      <c r="C599">
        <f t="shared" si="13"/>
        <v>30453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C3AC7-DF61-9A41-9F45-830C6AC8D1D9}">
  <sheetPr codeName="Feuil6"/>
  <dimension ref="A3:F6"/>
  <sheetViews>
    <sheetView workbookViewId="0"/>
  </sheetViews>
  <sheetFormatPr baseColWidth="10" defaultColWidth="10.85546875" defaultRowHeight="15.75" x14ac:dyDescent="0.25"/>
  <cols>
    <col min="1" max="16384" width="10.85546875" style="5"/>
  </cols>
  <sheetData>
    <row r="3" spans="1:6" x14ac:dyDescent="0.25">
      <c r="A3" s="5" t="s">
        <v>25</v>
      </c>
      <c r="C3" s="5">
        <v>1</v>
      </c>
      <c r="D3" s="5" t="s">
        <v>22</v>
      </c>
      <c r="F3" s="5" t="s">
        <v>26</v>
      </c>
    </row>
    <row r="4" spans="1:6" x14ac:dyDescent="0.25">
      <c r="A4" s="5" t="s">
        <v>27</v>
      </c>
      <c r="C4" s="5">
        <v>2</v>
      </c>
      <c r="D4" s="5" t="s">
        <v>23</v>
      </c>
      <c r="F4" s="5" t="s">
        <v>28</v>
      </c>
    </row>
    <row r="5" spans="1:6" x14ac:dyDescent="0.25">
      <c r="A5" s="5" t="s">
        <v>29</v>
      </c>
      <c r="C5" s="5">
        <v>3</v>
      </c>
      <c r="D5" s="5" t="s">
        <v>24</v>
      </c>
      <c r="F5" s="5" t="s">
        <v>30</v>
      </c>
    </row>
    <row r="6" spans="1:6" x14ac:dyDescent="0.25">
      <c r="F6" s="5" t="s">
        <v>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36126-7E21-48E9-BA0C-7E30776042BD}">
  <sheetPr codeName="Feuil3"/>
  <dimension ref="A1:J1"/>
  <sheetViews>
    <sheetView workbookViewId="0"/>
  </sheetViews>
  <sheetFormatPr baseColWidth="10" defaultRowHeight="15" x14ac:dyDescent="0.25"/>
  <cols>
    <col min="1" max="1" width="15.7109375" style="4" customWidth="1"/>
    <col min="2" max="2" width="16" style="4" customWidth="1"/>
    <col min="3" max="3" width="46" style="4" customWidth="1"/>
    <col min="6" max="7" width="11.42578125" style="4"/>
    <col min="8" max="8" width="13.28515625" style="4" bestFit="1" customWidth="1"/>
    <col min="9" max="10" width="11.42578125" style="4"/>
  </cols>
  <sheetData>
    <row r="1" spans="1:10" x14ac:dyDescent="0.25">
      <c r="A1" s="1" t="s">
        <v>9</v>
      </c>
      <c r="B1" s="1" t="s">
        <v>10</v>
      </c>
      <c r="C1" s="1" t="s">
        <v>11</v>
      </c>
      <c r="D1" s="1" t="s">
        <v>13</v>
      </c>
      <c r="E1" s="1" t="s">
        <v>14</v>
      </c>
      <c r="F1" s="1" t="s">
        <v>12</v>
      </c>
      <c r="G1" s="1" t="s">
        <v>15</v>
      </c>
      <c r="H1" s="1" t="s">
        <v>8</v>
      </c>
      <c r="I1" s="28" t="s">
        <v>83</v>
      </c>
      <c r="J1" s="28" t="s">
        <v>84</v>
      </c>
    </row>
  </sheetData>
  <sortState xmlns:xlrd2="http://schemas.microsoft.com/office/spreadsheetml/2017/richdata2" ref="A1:J2">
    <sortCondition ref="H1:H2"/>
    <sortCondition ref="B1:B2"/>
    <sortCondition ref="A1:A2"/>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0B5A3-495B-478F-9588-856705E5A57D}">
  <sheetPr codeName="Feuil2"/>
  <dimension ref="A1:I13"/>
  <sheetViews>
    <sheetView workbookViewId="0"/>
  </sheetViews>
  <sheetFormatPr baseColWidth="10" defaultRowHeight="15" x14ac:dyDescent="0.25"/>
  <cols>
    <col min="1" max="1" width="15.7109375" style="4" customWidth="1"/>
    <col min="2" max="2" width="24.42578125" style="4" customWidth="1"/>
    <col min="6" max="6" width="17.42578125" customWidth="1"/>
    <col min="7" max="7" width="14.140625" customWidth="1"/>
    <col min="8" max="8" width="12.42578125" bestFit="1" customWidth="1"/>
    <col min="9" max="9" width="19.42578125" customWidth="1"/>
  </cols>
  <sheetData>
    <row r="1" spans="1:9" x14ac:dyDescent="0.25">
      <c r="A1" s="1" t="s">
        <v>8</v>
      </c>
      <c r="B1" s="2" t="s">
        <v>0</v>
      </c>
      <c r="C1" s="2" t="s">
        <v>1</v>
      </c>
      <c r="D1" s="3" t="s">
        <v>2</v>
      </c>
      <c r="E1" s="3" t="s">
        <v>3</v>
      </c>
      <c r="F1" s="2" t="s">
        <v>4</v>
      </c>
      <c r="G1" s="2" t="s">
        <v>5</v>
      </c>
      <c r="H1" s="2" t="s">
        <v>6</v>
      </c>
      <c r="I1" s="3" t="s">
        <v>7</v>
      </c>
    </row>
    <row r="2" spans="1:9" x14ac:dyDescent="0.25">
      <c r="A2" s="4" t="s">
        <v>156</v>
      </c>
      <c r="B2" s="4" t="s">
        <v>157</v>
      </c>
      <c r="C2">
        <v>-744.61</v>
      </c>
      <c r="D2">
        <v>0</v>
      </c>
      <c r="E2">
        <v>0</v>
      </c>
      <c r="F2">
        <v>-744.61</v>
      </c>
      <c r="G2" t="s">
        <v>103</v>
      </c>
      <c r="H2">
        <v>110.31</v>
      </c>
      <c r="I2">
        <v>13</v>
      </c>
    </row>
    <row r="3" spans="1:9" x14ac:dyDescent="0.25">
      <c r="A3" s="4" t="s">
        <v>158</v>
      </c>
      <c r="B3" s="4" t="s">
        <v>159</v>
      </c>
      <c r="C3">
        <v>-588</v>
      </c>
      <c r="D3">
        <v>0</v>
      </c>
      <c r="E3">
        <v>0</v>
      </c>
      <c r="F3">
        <v>-588</v>
      </c>
      <c r="G3" t="s">
        <v>103</v>
      </c>
      <c r="H3">
        <v>87.11</v>
      </c>
      <c r="I3">
        <v>2</v>
      </c>
    </row>
    <row r="4" spans="1:9" x14ac:dyDescent="0.25">
      <c r="A4" s="4" t="s">
        <v>160</v>
      </c>
      <c r="B4" s="4" t="s">
        <v>160</v>
      </c>
      <c r="C4">
        <v>19.600000000000001</v>
      </c>
      <c r="D4">
        <v>0</v>
      </c>
      <c r="E4">
        <v>0</v>
      </c>
      <c r="F4">
        <v>19.600000000000001</v>
      </c>
      <c r="G4" t="s">
        <v>103</v>
      </c>
      <c r="H4">
        <v>-2.9</v>
      </c>
      <c r="I4">
        <v>2</v>
      </c>
    </row>
    <row r="5" spans="1:9" x14ac:dyDescent="0.25">
      <c r="A5" s="4" t="s">
        <v>161</v>
      </c>
      <c r="B5" s="4" t="s">
        <v>162</v>
      </c>
      <c r="C5">
        <v>-4547.05</v>
      </c>
      <c r="D5">
        <v>0</v>
      </c>
      <c r="E5">
        <v>0</v>
      </c>
      <c r="F5">
        <v>-4547.05</v>
      </c>
      <c r="G5" t="s">
        <v>103</v>
      </c>
      <c r="H5">
        <v>673.64</v>
      </c>
      <c r="I5">
        <v>25</v>
      </c>
    </row>
    <row r="6" spans="1:9" x14ac:dyDescent="0.25">
      <c r="A6" s="4" t="s">
        <v>163</v>
      </c>
      <c r="B6" s="4" t="s">
        <v>164</v>
      </c>
      <c r="C6">
        <v>-89.38</v>
      </c>
      <c r="D6">
        <v>36.119999999999997</v>
      </c>
      <c r="E6">
        <v>36.119999999999997</v>
      </c>
      <c r="F6">
        <v>-125.5</v>
      </c>
      <c r="G6">
        <v>-347.45</v>
      </c>
      <c r="H6">
        <v>13.24</v>
      </c>
      <c r="I6">
        <v>106</v>
      </c>
    </row>
    <row r="7" spans="1:9" x14ac:dyDescent="0.25">
      <c r="A7" s="4" t="s">
        <v>165</v>
      </c>
      <c r="B7" s="4" t="s">
        <v>165</v>
      </c>
      <c r="C7">
        <v>9849.27</v>
      </c>
      <c r="D7">
        <v>0</v>
      </c>
      <c r="E7">
        <v>0</v>
      </c>
      <c r="F7">
        <v>9849.27</v>
      </c>
      <c r="G7" t="s">
        <v>103</v>
      </c>
      <c r="H7">
        <v>-1459.15</v>
      </c>
      <c r="I7">
        <v>21</v>
      </c>
    </row>
    <row r="8" spans="1:9" x14ac:dyDescent="0.25">
      <c r="A8" s="4" t="s">
        <v>166</v>
      </c>
      <c r="B8" s="4" t="s">
        <v>167</v>
      </c>
      <c r="C8">
        <v>-19.600000000000001</v>
      </c>
      <c r="D8">
        <v>0</v>
      </c>
      <c r="E8">
        <v>0</v>
      </c>
      <c r="F8">
        <v>-19.600000000000001</v>
      </c>
      <c r="G8" t="s">
        <v>103</v>
      </c>
      <c r="H8">
        <v>2.9</v>
      </c>
      <c r="I8">
        <v>2</v>
      </c>
    </row>
    <row r="9" spans="1:9" x14ac:dyDescent="0.25">
      <c r="A9" s="4" t="s">
        <v>168</v>
      </c>
      <c r="B9" s="4" t="s">
        <v>169</v>
      </c>
      <c r="C9">
        <v>23488.02</v>
      </c>
      <c r="D9">
        <v>0</v>
      </c>
      <c r="E9">
        <v>0</v>
      </c>
      <c r="F9">
        <v>23488.02</v>
      </c>
      <c r="G9" t="s">
        <v>103</v>
      </c>
      <c r="H9">
        <v>-3479.71</v>
      </c>
      <c r="I9">
        <v>28</v>
      </c>
    </row>
    <row r="10" spans="1:9" x14ac:dyDescent="0.25">
      <c r="A10" s="4" t="s">
        <v>170</v>
      </c>
      <c r="B10" s="4" t="s">
        <v>169</v>
      </c>
      <c r="C10">
        <v>-6190.2</v>
      </c>
      <c r="D10">
        <v>0</v>
      </c>
      <c r="E10">
        <v>0</v>
      </c>
      <c r="F10">
        <v>-6190.2</v>
      </c>
      <c r="G10" t="s">
        <v>103</v>
      </c>
      <c r="H10">
        <v>917.07</v>
      </c>
      <c r="I10">
        <v>1</v>
      </c>
    </row>
    <row r="11" spans="1:9" x14ac:dyDescent="0.25">
      <c r="A11" s="4" t="s">
        <v>171</v>
      </c>
      <c r="B11" s="4" t="s">
        <v>172</v>
      </c>
      <c r="C11">
        <v>5758.16</v>
      </c>
      <c r="D11">
        <v>0</v>
      </c>
      <c r="E11">
        <v>0</v>
      </c>
      <c r="F11">
        <v>5758.16</v>
      </c>
      <c r="G11" t="s">
        <v>103</v>
      </c>
      <c r="H11">
        <v>-853.06</v>
      </c>
      <c r="I11">
        <v>8</v>
      </c>
    </row>
    <row r="12" spans="1:9" x14ac:dyDescent="0.25">
      <c r="A12" s="4" t="s">
        <v>173</v>
      </c>
      <c r="B12" s="4" t="s">
        <v>174</v>
      </c>
      <c r="C12">
        <v>-1341.42</v>
      </c>
      <c r="D12">
        <v>0</v>
      </c>
      <c r="E12">
        <v>0</v>
      </c>
      <c r="F12">
        <v>-1341.42</v>
      </c>
      <c r="G12" t="s">
        <v>103</v>
      </c>
      <c r="H12">
        <v>198.73</v>
      </c>
      <c r="I12">
        <v>2</v>
      </c>
    </row>
    <row r="13" spans="1:9" x14ac:dyDescent="0.25">
      <c r="A13" s="4" t="s">
        <v>175</v>
      </c>
      <c r="B13" s="4" t="s">
        <v>176</v>
      </c>
      <c r="C13">
        <v>-394.1</v>
      </c>
      <c r="D13">
        <v>0</v>
      </c>
      <c r="E13">
        <v>0</v>
      </c>
      <c r="F13">
        <v>-394.1</v>
      </c>
      <c r="G13" t="s">
        <v>103</v>
      </c>
      <c r="H13">
        <v>58.39</v>
      </c>
      <c r="I13">
        <v>14</v>
      </c>
    </row>
  </sheetData>
  <dataConsolidate/>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8</vt:i4>
      </vt:variant>
      <vt:variant>
        <vt:lpstr>Plages nommées</vt:lpstr>
      </vt:variant>
      <vt:variant>
        <vt:i4>1</vt:i4>
      </vt:variant>
    </vt:vector>
  </HeadingPairs>
  <TitlesOfParts>
    <vt:vector size="9" baseType="lpstr">
      <vt:lpstr>Notice</vt:lpstr>
      <vt:lpstr>Taxes Véhicules</vt:lpstr>
      <vt:lpstr>Vehicule</vt:lpstr>
      <vt:lpstr>Table NEDC </vt:lpstr>
      <vt:lpstr>Table WLTP</vt:lpstr>
      <vt:lpstr>Feuil2</vt:lpstr>
      <vt:lpstr>Ecriture</vt:lpstr>
      <vt:lpstr>Revue</vt:lpstr>
      <vt:lpstr>'Taxes Véhicules'!Zone_d_impression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Thierry</dc:creator>
  <cp:lastModifiedBy>MY UNISOFT</cp:lastModifiedBy>
  <cp:lastPrinted>2021-12-01T17:14:55Z</cp:lastPrinted>
  <dcterms:created xsi:type="dcterms:W3CDTF">2021-07-28T13:09:24Z</dcterms:created>
  <dcterms:modified xsi:type="dcterms:W3CDTF">2026-01-15T10:05:29Z</dcterms:modified>
</cp:coreProperties>
</file>